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Jadu website documents\Information for education professionals\School finance\"/>
    </mc:Choice>
  </mc:AlternateContent>
  <bookViews>
    <workbookView xWindow="210" yWindow="630" windowWidth="18840" windowHeight="11760"/>
  </bookViews>
  <sheets>
    <sheet name="LA_table" sheetId="1" r:id="rId1"/>
    <sheet name="T2-schooltablehighneeds&amp;APsetti" sheetId="2" r:id="rId2"/>
    <sheet name="EY_proforma" sheetId="3" r:id="rId3"/>
  </sheets>
  <definedNames>
    <definedName name="_xlnm.Print_Area" localSheetId="2">EY_proforma!$A$1:$S$60</definedName>
    <definedName name="_xlnm.Print_Area" localSheetId="1">'T2-schooltablehighneeds&amp;APsetti'!$A$1:$AE$83</definedName>
    <definedName name="_xlnm.Print_Titles" localSheetId="0">LA_table!$8:$8</definedName>
  </definedNames>
  <calcPr calcId="162913"/>
</workbook>
</file>

<file path=xl/calcChain.xml><?xml version="1.0" encoding="utf-8"?>
<calcChain xmlns="http://schemas.openxmlformats.org/spreadsheetml/2006/main">
  <c r="S29" i="1" l="1"/>
  <c r="J11" i="3" l="1"/>
  <c r="O11" i="3"/>
  <c r="M11" i="3" s="1"/>
  <c r="L11" i="3"/>
  <c r="S101" i="1" l="1"/>
  <c r="S60" i="3" l="1"/>
  <c r="S56" i="3"/>
  <c r="P35" i="3"/>
  <c r="S35" i="3" s="1"/>
  <c r="Q16" i="3"/>
  <c r="L16" i="3"/>
  <c r="R16" i="3" s="1"/>
  <c r="J16" i="3"/>
  <c r="P16" i="3" s="1"/>
  <c r="R22" i="3"/>
  <c r="Q22" i="3"/>
  <c r="P22" i="3"/>
  <c r="P11" i="3"/>
  <c r="R11" i="3"/>
  <c r="S11" i="3" l="1"/>
  <c r="S52" i="3"/>
  <c r="S16" i="3"/>
  <c r="S22" i="3"/>
  <c r="S30" i="3" l="1"/>
  <c r="S37" i="2" l="1"/>
  <c r="M26" i="2"/>
  <c r="S26" i="2" s="1"/>
  <c r="S30" i="2" s="1"/>
  <c r="I20" i="2"/>
  <c r="S20" i="2" s="1"/>
  <c r="I19" i="2"/>
  <c r="S19" i="2" s="1"/>
  <c r="U116" i="1"/>
  <c r="S107" i="1"/>
  <c r="S99" i="1"/>
  <c r="Q99" i="1"/>
  <c r="S23" i="2" l="1"/>
  <c r="Q206" i="1" l="1"/>
  <c r="U206" i="1" s="1"/>
  <c r="K39" i="1"/>
  <c r="I39" i="1"/>
  <c r="G39" i="1"/>
  <c r="K33" i="1" l="1"/>
  <c r="I33" i="1"/>
  <c r="G33" i="1"/>
  <c r="U215" i="1" l="1"/>
  <c r="U213" i="1"/>
  <c r="U198" i="1"/>
  <c r="U195" i="1"/>
  <c r="S190" i="1"/>
  <c r="Q190" i="1"/>
  <c r="U189" i="1"/>
  <c r="U188" i="1"/>
  <c r="U179" i="1"/>
  <c r="U181" i="1"/>
  <c r="U177" i="1"/>
  <c r="S182" i="1"/>
  <c r="Q180" i="1"/>
  <c r="U180" i="1" s="1"/>
  <c r="Q178" i="1"/>
  <c r="U178" i="1" s="1"/>
  <c r="Q147" i="1"/>
  <c r="S170" i="1"/>
  <c r="S171" i="1" s="1"/>
  <c r="Q170" i="1"/>
  <c r="Q169" i="1"/>
  <c r="U169" i="1" s="1"/>
  <c r="Q168" i="1"/>
  <c r="U168" i="1" s="1"/>
  <c r="Q162" i="1"/>
  <c r="U162" i="1" s="1"/>
  <c r="Q150" i="1"/>
  <c r="S156" i="1"/>
  <c r="M156" i="1"/>
  <c r="E156" i="1"/>
  <c r="U155" i="1"/>
  <c r="U190" i="1" l="1"/>
  <c r="U182" i="1"/>
  <c r="U170" i="1"/>
  <c r="U171" i="1" s="1"/>
  <c r="Q182" i="1"/>
  <c r="Q171" i="1"/>
  <c r="Q101" i="1"/>
  <c r="U101" i="1" s="1"/>
  <c r="U154" i="1"/>
  <c r="K153" i="1"/>
  <c r="K156" i="1" s="1"/>
  <c r="I153" i="1"/>
  <c r="I156" i="1" s="1"/>
  <c r="G153" i="1"/>
  <c r="G156" i="1" s="1"/>
  <c r="U152" i="1"/>
  <c r="U151" i="1"/>
  <c r="U150" i="1"/>
  <c r="U149" i="1"/>
  <c r="U148" i="1"/>
  <c r="U147" i="1"/>
  <c r="U146" i="1"/>
  <c r="S142" i="1"/>
  <c r="S202" i="1" s="1"/>
  <c r="Q142" i="1"/>
  <c r="U139" i="1"/>
  <c r="U140" i="1"/>
  <c r="U141" i="1"/>
  <c r="U138" i="1"/>
  <c r="S127" i="1"/>
  <c r="U121" i="1"/>
  <c r="U122" i="1"/>
  <c r="U123" i="1"/>
  <c r="U120" i="1"/>
  <c r="M119" i="1"/>
  <c r="K119" i="1"/>
  <c r="I119" i="1"/>
  <c r="Q107" i="1"/>
  <c r="Q114" i="1"/>
  <c r="U114" i="1" s="1"/>
  <c r="Q111" i="1"/>
  <c r="U111" i="1" s="1"/>
  <c r="Q112" i="1"/>
  <c r="U112" i="1" s="1"/>
  <c r="Q113" i="1"/>
  <c r="U113" i="1" s="1"/>
  <c r="K110" i="1"/>
  <c r="I110" i="1"/>
  <c r="G110" i="1"/>
  <c r="Q109" i="1"/>
  <c r="U109" i="1" s="1"/>
  <c r="Q108" i="1"/>
  <c r="U108" i="1" s="1"/>
  <c r="U107" i="1"/>
  <c r="Q106" i="1"/>
  <c r="U106" i="1" s="1"/>
  <c r="U103" i="1"/>
  <c r="U102" i="1"/>
  <c r="U100" i="1"/>
  <c r="U98" i="1"/>
  <c r="U97" i="1"/>
  <c r="U71" i="1"/>
  <c r="U72" i="1"/>
  <c r="U73" i="1"/>
  <c r="U74" i="1"/>
  <c r="U75" i="1"/>
  <c r="U70" i="1"/>
  <c r="U65" i="1"/>
  <c r="U66" i="1"/>
  <c r="U64" i="1"/>
  <c r="U35" i="1"/>
  <c r="U99" i="1"/>
  <c r="Q153" i="1" l="1"/>
  <c r="U142" i="1"/>
  <c r="Q119" i="1"/>
  <c r="U119" i="1" s="1"/>
  <c r="Q110" i="1"/>
  <c r="U110" i="1" s="1"/>
  <c r="U153" i="1" l="1"/>
  <c r="U156" i="1" s="1"/>
  <c r="U202" i="1" s="1"/>
  <c r="Q156" i="1"/>
  <c r="Q202" i="1" s="1"/>
  <c r="U127" i="1"/>
  <c r="Q127" i="1"/>
  <c r="Q91" i="1" l="1"/>
  <c r="S81" i="1"/>
  <c r="S200" i="1" s="1"/>
  <c r="S204" i="1" s="1"/>
  <c r="M81" i="1"/>
  <c r="E81" i="1"/>
  <c r="Q79" i="1"/>
  <c r="U79" i="1" s="1"/>
  <c r="K50" i="1"/>
  <c r="I50" i="1"/>
  <c r="G50" i="1"/>
  <c r="Q51" i="1"/>
  <c r="U51" i="1" s="1"/>
  <c r="Q52" i="1"/>
  <c r="U52" i="1" s="1"/>
  <c r="Q53" i="1"/>
  <c r="U53" i="1" s="1"/>
  <c r="Q54" i="1"/>
  <c r="U54" i="1" s="1"/>
  <c r="Q55" i="1"/>
  <c r="U55" i="1" s="1"/>
  <c r="Q56" i="1"/>
  <c r="U56" i="1" s="1"/>
  <c r="Q57" i="1"/>
  <c r="U57" i="1" s="1"/>
  <c r="Q58" i="1"/>
  <c r="U58" i="1" s="1"/>
  <c r="Q59" i="1"/>
  <c r="U59" i="1" s="1"/>
  <c r="K60" i="1"/>
  <c r="I60" i="1"/>
  <c r="G60" i="1"/>
  <c r="Q48" i="1"/>
  <c r="U48" i="1" s="1"/>
  <c r="K49" i="1"/>
  <c r="I49" i="1"/>
  <c r="G49" i="1"/>
  <c r="Q44" i="1"/>
  <c r="U44" i="1" s="1"/>
  <c r="K36" i="1"/>
  <c r="I36" i="1"/>
  <c r="G36" i="1"/>
  <c r="O31" i="1"/>
  <c r="O81" i="1" s="1"/>
  <c r="K31" i="1"/>
  <c r="I31" i="1"/>
  <c r="K81" i="1" l="1"/>
  <c r="G81" i="1"/>
  <c r="I81" i="1"/>
  <c r="Q50" i="1"/>
  <c r="U50" i="1" s="1"/>
  <c r="Q60" i="1"/>
  <c r="U60" i="1" s="1"/>
  <c r="Q49" i="1"/>
  <c r="U49" i="1" s="1"/>
  <c r="Q30" i="1" l="1"/>
  <c r="U30" i="1" s="1"/>
  <c r="Q31" i="1"/>
  <c r="U31" i="1" s="1"/>
  <c r="Q32" i="1"/>
  <c r="U32" i="1" s="1"/>
  <c r="Q33" i="1"/>
  <c r="U33" i="1" s="1"/>
  <c r="Q34" i="1"/>
  <c r="U34" i="1" s="1"/>
  <c r="Q36" i="1"/>
  <c r="U36" i="1" s="1"/>
  <c r="Q37" i="1"/>
  <c r="U37" i="1" s="1"/>
  <c r="Q38" i="1"/>
  <c r="U38" i="1" s="1"/>
  <c r="Q39" i="1"/>
  <c r="U39" i="1" s="1"/>
  <c r="Q40" i="1"/>
  <c r="U40" i="1" s="1"/>
  <c r="Q41" i="1"/>
  <c r="U41" i="1" s="1"/>
  <c r="Q29" i="1"/>
  <c r="U29" i="1" s="1"/>
  <c r="Q18" i="1"/>
  <c r="U18" i="1" s="1"/>
  <c r="Q19" i="1"/>
  <c r="U19" i="1" s="1"/>
  <c r="Q20" i="1"/>
  <c r="U20" i="1" s="1"/>
  <c r="Q21" i="1"/>
  <c r="U21" i="1" s="1"/>
  <c r="Q22" i="1"/>
  <c r="U22" i="1" s="1"/>
  <c r="Q23" i="1"/>
  <c r="U23" i="1" s="1"/>
  <c r="Q24" i="1"/>
  <c r="U24" i="1" s="1"/>
  <c r="Q25" i="1"/>
  <c r="U25" i="1" s="1"/>
  <c r="Q26" i="1"/>
  <c r="U26" i="1" s="1"/>
  <c r="Q17" i="1"/>
  <c r="U17" i="1" s="1"/>
  <c r="Q14" i="1"/>
  <c r="U14" i="1" s="1"/>
  <c r="U81" i="1" l="1"/>
  <c r="U200" i="1" s="1"/>
  <c r="U204" i="1" s="1"/>
  <c r="Q81" i="1"/>
  <c r="Q200" i="1" s="1"/>
  <c r="Q204" i="1" s="1"/>
</calcChain>
</file>

<file path=xl/sharedStrings.xml><?xml version="1.0" encoding="utf-8"?>
<sst xmlns="http://schemas.openxmlformats.org/spreadsheetml/2006/main" count="568" uniqueCount="352">
  <si>
    <t>S251 Budget 2017 - 18</t>
  </si>
  <si>
    <t>LA Table:  Local Authority Information</t>
  </si>
  <si>
    <t>LA Name</t>
  </si>
  <si>
    <t>LA Number</t>
  </si>
  <si>
    <t>Description</t>
  </si>
  <si>
    <t>Early Years</t>
  </si>
  <si>
    <t>Primary</t>
  </si>
  <si>
    <t>Secondary</t>
  </si>
  <si>
    <t>SEN/    Special schools</t>
  </si>
  <si>
    <t>AP/    PRUs</t>
  </si>
  <si>
    <t xml:space="preserve">Post school </t>
  </si>
  <si>
    <t>Gross</t>
  </si>
  <si>
    <t>Income</t>
  </si>
  <si>
    <t>Net</t>
  </si>
  <si>
    <t>SCHOOLS BUDGET</t>
  </si>
  <si>
    <t>1.0.1</t>
  </si>
  <si>
    <t xml:space="preserve">Individual Schools Budget (before Academy recoupment)  </t>
  </si>
  <si>
    <t xml:space="preserve">DEDELEGATED ITEMS      </t>
  </si>
  <si>
    <t xml:space="preserve">1.1.1   </t>
  </si>
  <si>
    <t xml:space="preserve">Contingencies      </t>
  </si>
  <si>
    <t xml:space="preserve">1.1.2   </t>
  </si>
  <si>
    <t>Behaviour support services</t>
  </si>
  <si>
    <t xml:space="preserve">1.1.3   </t>
  </si>
  <si>
    <t xml:space="preserve">Support to UPEG and bilingual learners  </t>
  </si>
  <si>
    <t xml:space="preserve">1.1.4 </t>
  </si>
  <si>
    <t>Free school meals eligibility</t>
  </si>
  <si>
    <t xml:space="preserve">1.1.5 </t>
  </si>
  <si>
    <t>Insurance</t>
  </si>
  <si>
    <t xml:space="preserve">1.1.6   </t>
  </si>
  <si>
    <t>Museum and Library services</t>
  </si>
  <si>
    <t xml:space="preserve">1.1.7   </t>
  </si>
  <si>
    <t xml:space="preserve">Licences/subscriptions </t>
  </si>
  <si>
    <t xml:space="preserve">1.1.8    </t>
  </si>
  <si>
    <t>Staff costs – supply cover excluding cover for facility time</t>
  </si>
  <si>
    <t xml:space="preserve">1.1.9   </t>
  </si>
  <si>
    <t>Staff costs – supply cover for facility time</t>
  </si>
  <si>
    <t>1.1.10</t>
  </si>
  <si>
    <t>School improvement</t>
  </si>
  <si>
    <t xml:space="preserve">HIGH NEEDS BUDGET </t>
  </si>
  <si>
    <t>1.2.1</t>
  </si>
  <si>
    <t>Top-up funding – maintained schools</t>
  </si>
  <si>
    <t>1.2.2</t>
  </si>
  <si>
    <t>Top-up funding – academies, free schools and colleges</t>
  </si>
  <si>
    <t>1.2.3</t>
  </si>
  <si>
    <t>Top-up and other funding – non-maintained and independent providers</t>
  </si>
  <si>
    <t>1.2.4</t>
  </si>
  <si>
    <t>Additional high needs targeted funding for mainstream schools and academies</t>
  </si>
  <si>
    <t>1.2.5</t>
  </si>
  <si>
    <t xml:space="preserve">SEN support services  </t>
  </si>
  <si>
    <t>1.2.6</t>
  </si>
  <si>
    <t>Hospital education services</t>
  </si>
  <si>
    <t>1.2.7</t>
  </si>
  <si>
    <t>Other alternative provision services</t>
  </si>
  <si>
    <t>1.2.8</t>
  </si>
  <si>
    <t xml:space="preserve">Support for inclusion  </t>
  </si>
  <si>
    <t>1.2.9</t>
  </si>
  <si>
    <t>Special schools and PRUs in financial difficulty</t>
  </si>
  <si>
    <t>1.2.10</t>
  </si>
  <si>
    <t>PFI/ BSF costs at special schools, AP/ PRUs and Post 16 institutions only</t>
  </si>
  <si>
    <t>1.2.11</t>
  </si>
  <si>
    <t>Direct payments (SEN and disability)</t>
  </si>
  <si>
    <t>1.2.12</t>
  </si>
  <si>
    <t>Carbon reduction commitment allowances (PRUs)</t>
  </si>
  <si>
    <t>1.2.13</t>
  </si>
  <si>
    <t>Therapies and other health related services</t>
  </si>
  <si>
    <t xml:space="preserve">EARLY YEARS BUDGET  </t>
  </si>
  <si>
    <t>1.3.1</t>
  </si>
  <si>
    <t>Central expenditure on children under 5</t>
  </si>
  <si>
    <t xml:space="preserve">CENTRAL PROVISION WITHIN SCHOOLS BUDGET </t>
  </si>
  <si>
    <t>1.4.1</t>
  </si>
  <si>
    <t xml:space="preserve">Contribution to combined budgets </t>
  </si>
  <si>
    <t>1.4.2</t>
  </si>
  <si>
    <t>School admissions</t>
  </si>
  <si>
    <t>1.4.3</t>
  </si>
  <si>
    <t>Servicing of schools forums</t>
  </si>
  <si>
    <t>1.4.4</t>
  </si>
  <si>
    <t>Termination of employment costs</t>
  </si>
  <si>
    <t>1.4.5</t>
  </si>
  <si>
    <t>Falling Rolls Fund</t>
  </si>
  <si>
    <t>1.4.6</t>
  </si>
  <si>
    <t>Capital expenditure from revenue (CERA)</t>
  </si>
  <si>
    <t>1.4.7</t>
  </si>
  <si>
    <t>Prudential borrowing costs</t>
  </si>
  <si>
    <t>1.4.8</t>
  </si>
  <si>
    <t xml:space="preserve">Fees to independent schools without SEN </t>
  </si>
  <si>
    <t>1.4.9</t>
  </si>
  <si>
    <t xml:space="preserve">Equal pay - back pay   </t>
  </si>
  <si>
    <t>1.4.10</t>
  </si>
  <si>
    <t xml:space="preserve">Pupil growth/ Infant class sizes </t>
  </si>
  <si>
    <t>1.4.11</t>
  </si>
  <si>
    <t>SEN transport</t>
  </si>
  <si>
    <t>1.4.12</t>
  </si>
  <si>
    <t xml:space="preserve">Exceptions agreed by Secretary of State </t>
  </si>
  <si>
    <t>1.4.13</t>
  </si>
  <si>
    <t xml:space="preserve">Other Items </t>
  </si>
  <si>
    <t>CENTRAL PROVISION WITHIN SCHOOLS BUDGET (FORMER ESG RETAINED DUTIES)</t>
  </si>
  <si>
    <t>1.5.1</t>
  </si>
  <si>
    <t>Education welfare service</t>
  </si>
  <si>
    <t>1.5.2</t>
  </si>
  <si>
    <t xml:space="preserve">Asset management </t>
  </si>
  <si>
    <t>1.5.3</t>
  </si>
  <si>
    <t>Statutory/ Regulatory duties</t>
  </si>
  <si>
    <t>CENTRAL PROVISION FUNDED THROUGH MAINTAINED SCHOOLS BUDGET</t>
  </si>
  <si>
    <t>1.6.1</t>
  </si>
  <si>
    <t xml:space="preserve">Central support services </t>
  </si>
  <si>
    <t>1.6.2</t>
  </si>
  <si>
    <t>1.6.3</t>
  </si>
  <si>
    <t>1.6.4</t>
  </si>
  <si>
    <t>1.6.5</t>
  </si>
  <si>
    <t>Premature retirement cost/ Redundancy costs (new provisions)</t>
  </si>
  <si>
    <t>1.6.6</t>
  </si>
  <si>
    <t>Monitoring national curriculum assessment</t>
  </si>
  <si>
    <t>1.7.1</t>
  </si>
  <si>
    <t xml:space="preserve">Other Specific Grants </t>
  </si>
  <si>
    <t>1.8.1</t>
  </si>
  <si>
    <t xml:space="preserve">TOTAL SCHOOLS BUDGET (before Academy recoupment)  </t>
  </si>
  <si>
    <t xml:space="preserve">RECONCILIATION OF SCHOOLS BUDGET   </t>
  </si>
  <si>
    <t>1.9.1</t>
  </si>
  <si>
    <t xml:space="preserve">Estimated Dedicated Schools Grant for 2017-18    </t>
  </si>
  <si>
    <t>1.9.2</t>
  </si>
  <si>
    <t xml:space="preserve">Dedicated Schools Grant brought forward from 2016-17  </t>
  </si>
  <si>
    <t>1.9.3</t>
  </si>
  <si>
    <t xml:space="preserve">Dedicated Schools Grant carry forward to 2018-19  </t>
  </si>
  <si>
    <t>1.9.4</t>
  </si>
  <si>
    <t xml:space="preserve">EFA funding </t>
  </si>
  <si>
    <t>1.9.5</t>
  </si>
  <si>
    <t xml:space="preserve">Local Authority additional contribution   </t>
  </si>
  <si>
    <t>1.9.6</t>
  </si>
  <si>
    <t xml:space="preserve">Total funding supporting the Schools Budget (lines 1.9.1 to 1.9.5)  </t>
  </si>
  <si>
    <t>1.10.1</t>
  </si>
  <si>
    <t xml:space="preserve">Academy: recoupment from the Dedicated Schools Grant (please show any recoupment from the DSG as a negative in the cell)   </t>
  </si>
  <si>
    <t>OTHER EDUCATION AND COMMUNITY BUDGET</t>
  </si>
  <si>
    <t>2.0.1</t>
  </si>
  <si>
    <t>2.0.2</t>
  </si>
  <si>
    <t>2.0.3</t>
  </si>
  <si>
    <t>2.0.4</t>
  </si>
  <si>
    <t>Asset management - education</t>
  </si>
  <si>
    <t>2.0.5</t>
  </si>
  <si>
    <t>Statutory/ Regulatory duties - education</t>
  </si>
  <si>
    <t>2.0.6</t>
  </si>
  <si>
    <t>2.0.7</t>
  </si>
  <si>
    <t>2.1.1</t>
  </si>
  <si>
    <t>Educational psychology service</t>
  </si>
  <si>
    <t>2.1.2</t>
  </si>
  <si>
    <t>SEN administration, assessment and coordination and monitoring</t>
  </si>
  <si>
    <t>2.1.3</t>
  </si>
  <si>
    <t>Independent Advice and Support Services (Parent partnership), guidance and information</t>
  </si>
  <si>
    <t>2.1.4</t>
  </si>
  <si>
    <t>Home to school transport (pre 16): SEN transport expenditure</t>
  </si>
  <si>
    <t>2.1.5</t>
  </si>
  <si>
    <t>Home to school transport (pre 16): mainstream home to school transport expenditure:</t>
  </si>
  <si>
    <t>2.1.6</t>
  </si>
  <si>
    <t>Home to post-16 provision: SEN/ LLDD transport expenditure (aged 16-18)</t>
  </si>
  <si>
    <t>2.1.7</t>
  </si>
  <si>
    <t>Home to post-16 provision: SEN/ LLDD transport expenditure (aged 19-25)</t>
  </si>
  <si>
    <t>2.1.8</t>
  </si>
  <si>
    <t xml:space="preserve">Home to post-16 provision transport: mainstream home to post-16 transport expenditure. </t>
  </si>
  <si>
    <t>2.1.9</t>
  </si>
  <si>
    <t>Supply of school places</t>
  </si>
  <si>
    <t>2.2.1</t>
  </si>
  <si>
    <t xml:space="preserve">Other spend not funded from the Schools Budget </t>
  </si>
  <si>
    <t>2.3.1</t>
  </si>
  <si>
    <t>Young people's learning and development</t>
  </si>
  <si>
    <t>2.3.2</t>
  </si>
  <si>
    <t>Adult and Community learning</t>
  </si>
  <si>
    <t>2.3.3</t>
  </si>
  <si>
    <t>Pension costs</t>
  </si>
  <si>
    <t>2.3.4</t>
  </si>
  <si>
    <t>Joint use arrangements</t>
  </si>
  <si>
    <t>2.3.5</t>
  </si>
  <si>
    <t>2.4.1</t>
  </si>
  <si>
    <t xml:space="preserve">Other Specific Grant </t>
  </si>
  <si>
    <t>2.5.1</t>
  </si>
  <si>
    <t>Total Other education and community budget</t>
  </si>
  <si>
    <t xml:space="preserve">CHILDREN'S AND YOUNG PEOPLE'S SERVICES           </t>
  </si>
  <si>
    <t>SURE START CHILDREN'S CENTRES AND EARLY YEARS</t>
  </si>
  <si>
    <t>3.0.1</t>
  </si>
  <si>
    <t>Funding for individual Sure Start Children's Centres</t>
  </si>
  <si>
    <t>3.0.2</t>
  </si>
  <si>
    <t>Funding for local authority provided or commissioned area wide services delivered through Sure Start Children's Centres</t>
  </si>
  <si>
    <t>3.0.3</t>
  </si>
  <si>
    <t>Funding on local authority management costs relating to Sure Start Children's Centres</t>
  </si>
  <si>
    <t>3.0.4</t>
  </si>
  <si>
    <t>Other early years funding</t>
  </si>
  <si>
    <t>3.0.5</t>
  </si>
  <si>
    <t>Total Sure Start Children's Centres and Early Years Funding</t>
  </si>
  <si>
    <t>CHILDREN LOOKED AFTER</t>
  </si>
  <si>
    <t>3.1.1</t>
  </si>
  <si>
    <t>Residential care</t>
  </si>
  <si>
    <t>3.1.2</t>
  </si>
  <si>
    <t xml:space="preserve">Fostering services </t>
  </si>
  <si>
    <t>3.1.3</t>
  </si>
  <si>
    <t>Adoption services</t>
  </si>
  <si>
    <t>3.1.4</t>
  </si>
  <si>
    <t xml:space="preserve">Special guardianship support </t>
  </si>
  <si>
    <t>3.1.5</t>
  </si>
  <si>
    <t>Other children looked after services</t>
  </si>
  <si>
    <t>3.1.6</t>
  </si>
  <si>
    <t>Short breaks (respite) for looked after disabled children</t>
  </si>
  <si>
    <t>3.1.7</t>
  </si>
  <si>
    <t>Children placed with family and friends</t>
  </si>
  <si>
    <t>3.1.8</t>
  </si>
  <si>
    <t xml:space="preserve">Education of looked after children </t>
  </si>
  <si>
    <t>3.1.9</t>
  </si>
  <si>
    <t>Leaving care support services</t>
  </si>
  <si>
    <t>3.1.10</t>
  </si>
  <si>
    <t>Asylum seeker services children</t>
  </si>
  <si>
    <t>3.1.11</t>
  </si>
  <si>
    <t>Total Children Looked After</t>
  </si>
  <si>
    <t>OTHER CHILDREN AND FAMILY SERVICES</t>
  </si>
  <si>
    <t>3.2.1</t>
  </si>
  <si>
    <t>Other children and families services</t>
  </si>
  <si>
    <t>SAFEGUARDING CHILDREN AND YOUNG PEOPLE'S SERVICES</t>
  </si>
  <si>
    <t>3.3.1</t>
  </si>
  <si>
    <t>Social work (including LA functions in relation to child protection)</t>
  </si>
  <si>
    <t>3.3.2</t>
  </si>
  <si>
    <t>Commissioning and Children's Services Strategy</t>
  </si>
  <si>
    <t>3.3.3</t>
  </si>
  <si>
    <t>Local Safeguarding Children Board</t>
  </si>
  <si>
    <t>3.3.4</t>
  </si>
  <si>
    <t>Total Safeguarding Children and Young People's Services</t>
  </si>
  <si>
    <t>FAMILY SUPPORT SERVICES</t>
  </si>
  <si>
    <t>3.4.1</t>
  </si>
  <si>
    <t>Direct payments</t>
  </si>
  <si>
    <t>3.4.2</t>
  </si>
  <si>
    <t>Short breaks (respite) for disabled children</t>
  </si>
  <si>
    <t>3.4.3</t>
  </si>
  <si>
    <t>Other support for disabled children</t>
  </si>
  <si>
    <t>3.4.4</t>
  </si>
  <si>
    <t>Targeted family support</t>
  </si>
  <si>
    <t>3.4.5</t>
  </si>
  <si>
    <t xml:space="preserve">Universal family support </t>
  </si>
  <si>
    <t>3.4.6</t>
  </si>
  <si>
    <t>Total Family Support Services</t>
  </si>
  <si>
    <t>SERVICES FOR YOUNG PEOPLE</t>
  </si>
  <si>
    <t>3.5.1</t>
  </si>
  <si>
    <t>Universal services for young people</t>
  </si>
  <si>
    <t>3.5.2</t>
  </si>
  <si>
    <t xml:space="preserve">Targeted services for young people </t>
  </si>
  <si>
    <t>3.5.3</t>
  </si>
  <si>
    <t>Total Services for young people</t>
  </si>
  <si>
    <t>YOUTH JUSTICE</t>
  </si>
  <si>
    <t>3.6.1</t>
  </si>
  <si>
    <t>Youth justice</t>
  </si>
  <si>
    <t>4.0.1</t>
  </si>
  <si>
    <t>Capital Expenditure from Revenue (CERA) (Non-schools budget functions and Children's and young people services)</t>
  </si>
  <si>
    <t>5.0.1</t>
  </si>
  <si>
    <t>Total Schools Budget and Other education and community budget (excluding CERA) (lines 1.8.1 and 2.5.1)</t>
  </si>
  <si>
    <t>5.0.2</t>
  </si>
  <si>
    <t>Total Children and Young People's Services and Youth Justice Budget (excluding CERA)(lines 3.0.5 + 3.1.11 + 3.2.1 + 3.3.4 + 3.4.6 + 3.5.3 + 3.6.1)</t>
  </si>
  <si>
    <t>Total Schools Budget, Other education and community budget, Children and Young People's Services and Youth Justice Budget (excluding CERA) (lines 5.0.1 + 5.0.2)</t>
  </si>
  <si>
    <t>Capital Expenditure (excluding CERA)</t>
  </si>
  <si>
    <t>MEMORANDUM ITEMS</t>
  </si>
  <si>
    <t>Services for young people</t>
  </si>
  <si>
    <t>8a.1</t>
  </si>
  <si>
    <t>Substance misuse services (Drugs, Alcohol and Volatile substances) (included in 3.5.1 and 3.5.2 above)</t>
  </si>
  <si>
    <t>8a.2</t>
  </si>
  <si>
    <t>Teenage pregnancy services (included in 3.5.1 and 3.5.2 above)</t>
  </si>
  <si>
    <t xml:space="preserve">S251 Budget 2017-18                                                                                                                                                                                        </t>
  </si>
  <si>
    <t xml:space="preserve">Table 2:  School table high needs &amp; AP settings                                                      </t>
  </si>
  <si>
    <t>Special Schools / Pupil Referral Units / Hospital Schools</t>
  </si>
  <si>
    <t>SCHOOL OPENING / CLOSING</t>
  </si>
  <si>
    <t>DATE OPENING / CLOSING</t>
  </si>
  <si>
    <t xml:space="preserve">Special educational needs (SEN) places  </t>
  </si>
  <si>
    <t>SEN place funding</t>
  </si>
  <si>
    <t>Unit value of deduction for services to maintained schools formerly funded through the ESG</t>
  </si>
  <si>
    <t>Alternative provision (AP) places</t>
  </si>
  <si>
    <t>AP place funding</t>
  </si>
  <si>
    <t xml:space="preserve">Hospital education places  </t>
  </si>
  <si>
    <t>Hospital education place funding</t>
  </si>
  <si>
    <t xml:space="preserve">Total Place funding         net </t>
  </si>
  <si>
    <t>Comments</t>
  </si>
  <si>
    <t>April 2017 to August 2017</t>
  </si>
  <si>
    <t>September 2017 to March 2018</t>
  </si>
  <si>
    <t>April 2017 To March 2018</t>
  </si>
  <si>
    <t>SEN places</t>
  </si>
  <si>
    <t>AP places</t>
  </si>
  <si>
    <t>Hospital places</t>
  </si>
  <si>
    <t>School number - for authorities own use</t>
  </si>
  <si>
    <t>School name</t>
  </si>
  <si>
    <t>DfE Number</t>
  </si>
  <si>
    <t>O or C</t>
  </si>
  <si>
    <t>£</t>
  </si>
  <si>
    <t xml:space="preserve"> £</t>
  </si>
  <si>
    <t>Special Schools</t>
  </si>
  <si>
    <t>Total Special Schools</t>
  </si>
  <si>
    <t>Pupil Referral Units</t>
  </si>
  <si>
    <t>Total Pupil Referral Units</t>
  </si>
  <si>
    <t>Hospital Schools</t>
  </si>
  <si>
    <t>Total Hospital Schools</t>
  </si>
  <si>
    <t>Pass-through rate for delivering government funded hours:</t>
  </si>
  <si>
    <t>EYSFF (3 &amp; 4 year olds): 
Base rate</t>
  </si>
  <si>
    <t>Unit Value (£)</t>
  </si>
  <si>
    <t>Unit
Applied</t>
  </si>
  <si>
    <t>Number of Units (core 15 hours)</t>
  </si>
  <si>
    <t>Number of Units (additional 15 hours)</t>
  </si>
  <si>
    <t>Anticipated Budget (£)</t>
  </si>
  <si>
    <t>PVI</t>
  </si>
  <si>
    <t>Nursery School</t>
  </si>
  <si>
    <t>Primary Nursery Class</t>
  </si>
  <si>
    <t>TOTAL</t>
  </si>
  <si>
    <t xml:space="preserve">1. Base Rate(s) per hour, per provider type  </t>
  </si>
  <si>
    <t>Number of Units</t>
  </si>
  <si>
    <t>per hour</t>
  </si>
  <si>
    <t>EYSFF (3 &amp; 4 year olds): 
Other formula factors</t>
  </si>
  <si>
    <t>Number of Units (core &amp; additional 15 hours)</t>
  </si>
  <si>
    <t>2.
Supplements (please provide in written format a short explanation of your supplement payments)</t>
  </si>
  <si>
    <t>Deprivation (Mandatory)</t>
  </si>
  <si>
    <t>Quality (if applicable)</t>
  </si>
  <si>
    <t>Flexibility (if applicable)</t>
  </si>
  <si>
    <t xml:space="preserve">Rurality/ Sparsity (if applicable) </t>
  </si>
  <si>
    <t>EAL (if applicable)</t>
  </si>
  <si>
    <t>Funding  provided through supplements:</t>
  </si>
  <si>
    <t>3. Maintained nursery school (MNS) lump sums (if applicable)</t>
  </si>
  <si>
    <t>lump sum</t>
  </si>
  <si>
    <t>4. Funded hours above statutory core hours (if applicable)</t>
  </si>
  <si>
    <t>TOTAL FUNDING FOR EARLY YEARS SINGLE FUNDING FORMULA (3 &amp; 4 YEAR OLDS):</t>
  </si>
  <si>
    <t>EYSFF (2 year olds)</t>
  </si>
  <si>
    <t>5. Base Rate(s) per hour, per provider type</t>
  </si>
  <si>
    <r>
      <t>6. Two year old</t>
    </r>
    <r>
      <rPr>
        <b/>
        <strike/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Supplements (please provide a short explanation of your supplement payments)</t>
    </r>
  </si>
  <si>
    <t>Other supplements (if applicable)</t>
  </si>
  <si>
    <t>TOTAL FUNDING FOR EARLY YEARS SINGLE FUNDING FORMULA (2 YEAR OLDS):</t>
  </si>
  <si>
    <t xml:space="preserve">7. SEN inclusion fund (top up grant element) </t>
  </si>
  <si>
    <t xml:space="preserve">Description </t>
  </si>
  <si>
    <t>Anticipated total budget (£)</t>
  </si>
  <si>
    <t>3 &amp; 4 Year Olds (Mandatory)</t>
  </si>
  <si>
    <t>2 Year Olds (if applicable)</t>
  </si>
  <si>
    <t xml:space="preserve">8. Early years contingency funding </t>
  </si>
  <si>
    <t>3 &amp; 4 Year Olds</t>
  </si>
  <si>
    <t>2 Year Olds</t>
  </si>
  <si>
    <t>9. Early years centrally retained funding</t>
  </si>
  <si>
    <t>TOTAL FUNDING FOR CENTRAL EXPENDITURE:</t>
  </si>
  <si>
    <t>10. Early years pupil premium</t>
  </si>
  <si>
    <t>TOTAL FUNDING FOR EARLY YEARS PUPIL PREMIUM:</t>
  </si>
  <si>
    <t>11. Disability access fund</t>
  </si>
  <si>
    <t>TOTAL FUNDING FOR EARLY YEARS DISABILITY ACCESS FUND:</t>
  </si>
  <si>
    <t>Blackmarston</t>
  </si>
  <si>
    <t>Westfield</t>
  </si>
  <si>
    <t>Hereford PRU</t>
  </si>
  <si>
    <t>LA Name   Hereford</t>
  </si>
  <si>
    <t>Early Years Consultants</t>
  </si>
  <si>
    <t>NEF Payment Processing Charges</t>
  </si>
  <si>
    <t>NEFF Hourly Rate</t>
  </si>
  <si>
    <t>Per Child all eligible 3 &amp; 4 yr olds.</t>
  </si>
  <si>
    <t>Hourly (targeted subsidy per 3/4 yr olds living in bottom 20% of disadvantaged.</t>
  </si>
  <si>
    <t>Per Hour</t>
  </si>
  <si>
    <t>Weekly Lump Sum All Providers</t>
  </si>
  <si>
    <t>NEFF Hourly Rate For Eligible Two Year Olds</t>
  </si>
  <si>
    <t>Pro Rata 1/8 £16,250        SEN Inclusion Fund - Top Up Grant Element 2 Year Olds</t>
  </si>
  <si>
    <t>Pro Rata 7/8  £113,750     SEN Inclusion Fund - Top Up Grant Element 3 &amp; 4 Year Olds</t>
  </si>
  <si>
    <t>LA Name  Herefordshire Council</t>
  </si>
  <si>
    <t>Herefordshire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</si>
</sst>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;&quot;(&quot;#,##0&quot;)&quot;"/>
    <numFmt numFmtId="165" formatCode="[$£]#,##0.00"/>
    <numFmt numFmtId="166" formatCode="[$£]#,##0"/>
    <numFmt numFmtId="167" formatCode="&quot; &quot;#,##0.00&quot; &quot;;&quot;-&quot;#,##0.00&quot; &quot;;&quot; -&quot;00&quot; &quot;;&quot; &quot;@&quot; &quot;"/>
    <numFmt numFmtId="168" formatCode="#,##0.00_ ;[Red]\-#,##0.00\ "/>
    <numFmt numFmtId="169" formatCode="[$£-452]#,##0.00;[Red]\-[$£-452]#,##0.00"/>
  </numFmts>
  <fonts count="1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strike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12"/>
      <color rgb="FF000000"/>
      <name val="Arial"/>
      <family val="2"/>
    </font>
    <font>
      <b/>
      <strike/>
      <sz val="12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  <fill>
      <patternFill patternType="solid">
        <fgColor rgb="FF00000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A6A6A6"/>
      </patternFill>
    </fill>
    <fill>
      <patternFill patternType="solid">
        <fgColor rgb="FFFFFFCC"/>
        <bgColor rgb="FFFFFFFF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FFFFFF"/>
      </patternFill>
    </fill>
  </fills>
  <borders count="6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9" fontId="1" fillId="0" borderId="0" applyFont="0" applyFill="0" applyBorder="0" applyAlignment="0" applyProtection="0"/>
  </cellStyleXfs>
  <cellXfs count="670">
    <xf numFmtId="0" fontId="0" fillId="0" borderId="0" xfId="0"/>
    <xf numFmtId="0" fontId="3" fillId="2" borderId="0" xfId="0" applyFont="1" applyFill="1" applyProtection="1"/>
    <xf numFmtId="0" fontId="3" fillId="0" borderId="0" xfId="0" applyFont="1"/>
    <xf numFmtId="0" fontId="3" fillId="2" borderId="0" xfId="0" applyFont="1" applyFill="1" applyAlignment="1" applyProtection="1">
      <alignment horizontal="center" vertical="top"/>
    </xf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Alignment="1" applyProtection="1">
      <alignment vertical="center"/>
    </xf>
    <xf numFmtId="2" fontId="3" fillId="2" borderId="0" xfId="0" applyNumberFormat="1" applyFont="1" applyFill="1" applyProtection="1"/>
    <xf numFmtId="0" fontId="3" fillId="2" borderId="0" xfId="0" applyFont="1" applyFill="1" applyAlignment="1" applyProtection="1">
      <alignment horizontal="center" vertical="center"/>
    </xf>
    <xf numFmtId="0" fontId="3" fillId="0" borderId="0" xfId="0" applyFont="1" applyProtection="1"/>
    <xf numFmtId="0" fontId="5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left" vertical="top"/>
    </xf>
    <xf numFmtId="0" fontId="5" fillId="2" borderId="3" xfId="0" applyFont="1" applyFill="1" applyBorder="1" applyAlignment="1" applyProtection="1"/>
    <xf numFmtId="2" fontId="5" fillId="2" borderId="3" xfId="0" applyNumberFormat="1" applyFont="1" applyFill="1" applyBorder="1" applyAlignment="1" applyProtection="1"/>
    <xf numFmtId="0" fontId="5" fillId="2" borderId="4" xfId="0" applyFont="1" applyFill="1" applyBorder="1" applyAlignment="1" applyProtection="1"/>
    <xf numFmtId="0" fontId="3" fillId="2" borderId="0" xfId="0" applyFont="1" applyFill="1" applyAlignment="1" applyProtection="1">
      <alignment horizontal="left" vertical="top"/>
    </xf>
    <xf numFmtId="0" fontId="5" fillId="2" borderId="3" xfId="0" applyFont="1" applyFill="1" applyBorder="1" applyAlignment="1" applyProtection="1">
      <alignment vertical="center"/>
    </xf>
    <xf numFmtId="2" fontId="5" fillId="2" borderId="0" xfId="0" applyNumberFormat="1" applyFont="1" applyFill="1" applyAlignment="1" applyProtection="1">
      <alignment vertical="center"/>
    </xf>
    <xf numFmtId="0" fontId="6" fillId="2" borderId="0" xfId="8" applyFont="1" applyFill="1" applyAlignment="1">
      <alignment vertical="center"/>
    </xf>
    <xf numFmtId="0" fontId="3" fillId="2" borderId="0" xfId="0" applyFont="1" applyFill="1" applyAlignment="1" applyProtection="1">
      <alignment vertical="center"/>
    </xf>
    <xf numFmtId="2" fontId="3" fillId="2" borderId="0" xfId="0" applyNumberFormat="1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5" fillId="2" borderId="6" xfId="10" applyFont="1" applyFill="1" applyBorder="1" applyAlignment="1" applyProtection="1">
      <alignment horizontal="left" vertical="top" wrapText="1"/>
    </xf>
    <xf numFmtId="0" fontId="5" fillId="2" borderId="7" xfId="10" applyFont="1" applyFill="1" applyBorder="1" applyAlignment="1" applyProtection="1">
      <alignment horizontal="left" vertical="top" wrapText="1"/>
    </xf>
    <xf numFmtId="0" fontId="5" fillId="2" borderId="6" xfId="10" applyFont="1" applyFill="1" applyBorder="1" applyAlignment="1" applyProtection="1">
      <alignment horizontal="center" vertical="top" wrapText="1"/>
    </xf>
    <xf numFmtId="0" fontId="5" fillId="2" borderId="7" xfId="10" applyFont="1" applyFill="1" applyBorder="1" applyAlignment="1" applyProtection="1">
      <alignment horizontal="center" vertical="top" wrapText="1"/>
    </xf>
    <xf numFmtId="0" fontId="5" fillId="2" borderId="0" xfId="10" applyFont="1" applyFill="1" applyAlignment="1" applyProtection="1">
      <alignment horizontal="center" vertical="top" wrapText="1"/>
    </xf>
    <xf numFmtId="2" fontId="5" fillId="2" borderId="6" xfId="10" applyNumberFormat="1" applyFont="1" applyFill="1" applyBorder="1" applyAlignment="1" applyProtection="1">
      <alignment horizontal="center" vertical="top" wrapText="1"/>
    </xf>
    <xf numFmtId="2" fontId="5" fillId="2" borderId="8" xfId="10" applyNumberFormat="1" applyFont="1" applyFill="1" applyBorder="1" applyAlignment="1" applyProtection="1">
      <alignment horizontal="center" vertical="top" wrapText="1"/>
    </xf>
    <xf numFmtId="0" fontId="5" fillId="2" borderId="9" xfId="10" applyFont="1" applyFill="1" applyBorder="1" applyAlignment="1" applyProtection="1">
      <alignment horizontal="center" vertical="top" wrapText="1"/>
    </xf>
    <xf numFmtId="0" fontId="5" fillId="2" borderId="0" xfId="10" applyFont="1" applyFill="1" applyAlignment="1" applyProtection="1">
      <alignment horizontal="left" vertical="top" wrapText="1"/>
    </xf>
    <xf numFmtId="0" fontId="5" fillId="2" borderId="10" xfId="10" applyFont="1" applyFill="1" applyBorder="1" applyAlignment="1" applyProtection="1">
      <alignment horizontal="center" vertical="top" wrapText="1"/>
    </xf>
    <xf numFmtId="2" fontId="5" fillId="2" borderId="0" xfId="10" applyNumberFormat="1" applyFont="1" applyFill="1" applyAlignment="1" applyProtection="1">
      <alignment horizontal="center" vertical="top" wrapText="1"/>
    </xf>
    <xf numFmtId="2" fontId="5" fillId="2" borderId="10" xfId="10" applyNumberFormat="1" applyFont="1" applyFill="1" applyBorder="1" applyAlignment="1" applyProtection="1">
      <alignment horizontal="center" vertical="top" wrapText="1"/>
    </xf>
    <xf numFmtId="2" fontId="5" fillId="2" borderId="0" xfId="10" applyNumberFormat="1" applyFont="1" applyFill="1" applyAlignment="1" applyProtection="1">
      <alignment horizontal="left" vertical="top" wrapText="1"/>
    </xf>
    <xf numFmtId="0" fontId="3" fillId="2" borderId="0" xfId="11" applyFont="1" applyFill="1" applyAlignment="1" applyProtection="1">
      <alignment horizontal="center" vertical="top" wrapText="1"/>
    </xf>
    <xf numFmtId="0" fontId="5" fillId="2" borderId="0" xfId="0" applyFont="1" applyFill="1" applyProtection="1"/>
    <xf numFmtId="4" fontId="5" fillId="2" borderId="0" xfId="10" applyNumberFormat="1" applyFont="1" applyFill="1" applyAlignment="1" applyProtection="1">
      <alignment horizontal="left" vertical="top" wrapText="1"/>
    </xf>
    <xf numFmtId="4" fontId="3" fillId="2" borderId="6" xfId="0" applyNumberFormat="1" applyFont="1" applyFill="1" applyBorder="1" applyAlignment="1" applyProtection="1">
      <alignment horizontal="right"/>
      <protection locked="0"/>
    </xf>
    <xf numFmtId="4" fontId="3" fillId="2" borderId="0" xfId="0" applyNumberFormat="1" applyFont="1" applyFill="1" applyAlignment="1" applyProtection="1">
      <alignment horizontal="right"/>
      <protection locked="0"/>
    </xf>
    <xf numFmtId="0" fontId="3" fillId="2" borderId="0" xfId="10" applyFont="1" applyFill="1" applyAlignment="1" applyProtection="1">
      <alignment horizontal="center" vertical="top" wrapText="1"/>
    </xf>
    <xf numFmtId="0" fontId="7" fillId="2" borderId="0" xfId="11" applyFont="1" applyFill="1" applyAlignment="1" applyProtection="1">
      <alignment horizontal="right" wrapText="1"/>
    </xf>
    <xf numFmtId="4" fontId="7" fillId="2" borderId="0" xfId="0" applyNumberFormat="1" applyFont="1" applyFill="1" applyAlignment="1" applyProtection="1">
      <alignment horizontal="right"/>
      <protection locked="0"/>
    </xf>
    <xf numFmtId="4" fontId="7" fillId="2" borderId="0" xfId="11" applyNumberFormat="1" applyFont="1" applyFill="1" applyAlignment="1" applyProtection="1">
      <alignment horizontal="right" wrapText="1"/>
    </xf>
    <xf numFmtId="3" fontId="7" fillId="2" borderId="0" xfId="11" applyNumberFormat="1" applyFont="1" applyFill="1" applyAlignment="1" applyProtection="1">
      <alignment horizontal="right" wrapText="1"/>
    </xf>
    <xf numFmtId="4" fontId="7" fillId="2" borderId="0" xfId="0" applyNumberFormat="1" applyFont="1" applyFill="1" applyAlignment="1" applyProtection="1">
      <alignment horizontal="right"/>
    </xf>
    <xf numFmtId="3" fontId="7" fillId="2" borderId="0" xfId="11" applyNumberFormat="1" applyFont="1" applyFill="1" applyAlignment="1" applyProtection="1">
      <alignment horizontal="left" wrapText="1"/>
    </xf>
    <xf numFmtId="10" fontId="7" fillId="2" borderId="0" xfId="0" applyNumberFormat="1" applyFont="1" applyFill="1" applyAlignment="1" applyProtection="1">
      <alignment horizontal="right"/>
      <protection locked="0"/>
    </xf>
    <xf numFmtId="0" fontId="3" fillId="2" borderId="0" xfId="0" applyFont="1" applyFill="1" applyProtection="1">
      <protection locked="0"/>
    </xf>
    <xf numFmtId="0" fontId="3" fillId="2" borderId="0" xfId="11" applyFont="1" applyFill="1" applyAlignment="1" applyProtection="1">
      <alignment horizontal="right" wrapText="1"/>
    </xf>
    <xf numFmtId="4" fontId="3" fillId="2" borderId="11" xfId="11" applyNumberFormat="1" applyFont="1" applyFill="1" applyBorder="1" applyAlignment="1" applyProtection="1">
      <alignment horizontal="right" wrapText="1"/>
    </xf>
    <xf numFmtId="4" fontId="3" fillId="2" borderId="7" xfId="11" applyNumberFormat="1" applyFont="1" applyFill="1" applyBorder="1" applyAlignment="1" applyProtection="1">
      <alignment horizontal="right" wrapText="1"/>
    </xf>
    <xf numFmtId="4" fontId="3" fillId="2" borderId="9" xfId="11" applyNumberFormat="1" applyFont="1" applyFill="1" applyBorder="1" applyAlignment="1" applyProtection="1">
      <alignment horizontal="right" wrapText="1"/>
    </xf>
    <xf numFmtId="4" fontId="3" fillId="2" borderId="0" xfId="11" applyNumberFormat="1" applyFont="1" applyFill="1" applyAlignment="1" applyProtection="1">
      <alignment horizontal="right" wrapText="1"/>
    </xf>
    <xf numFmtId="3" fontId="3" fillId="2" borderId="0" xfId="11" applyNumberFormat="1" applyFont="1" applyFill="1" applyAlignment="1" applyProtection="1">
      <alignment horizontal="right" wrapText="1"/>
    </xf>
    <xf numFmtId="4" fontId="3" fillId="2" borderId="6" xfId="11" applyNumberFormat="1" applyFont="1" applyFill="1" applyBorder="1" applyAlignment="1" applyProtection="1">
      <alignment horizontal="right" wrapText="1"/>
    </xf>
    <xf numFmtId="3" fontId="3" fillId="2" borderId="7" xfId="11" applyNumberFormat="1" applyFont="1" applyFill="1" applyBorder="1" applyAlignment="1" applyProtection="1">
      <alignment horizontal="right" wrapText="1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11" applyNumberFormat="1" applyFont="1" applyFill="1" applyBorder="1" applyAlignment="1" applyProtection="1">
      <alignment horizontal="right" wrapText="1"/>
    </xf>
    <xf numFmtId="3" fontId="3" fillId="2" borderId="9" xfId="11" applyNumberFormat="1" applyFont="1" applyFill="1" applyBorder="1" applyAlignment="1" applyProtection="1">
      <alignment horizontal="left" wrapText="1"/>
    </xf>
    <xf numFmtId="4" fontId="3" fillId="2" borderId="0" xfId="0" applyNumberFormat="1" applyFont="1" applyFill="1" applyAlignment="1" applyProtection="1">
      <alignment horizontal="right"/>
    </xf>
    <xf numFmtId="4" fontId="3" fillId="2" borderId="6" xfId="0" applyNumberFormat="1" applyFont="1" applyFill="1" applyBorder="1" applyAlignment="1" applyProtection="1">
      <alignment horizontal="right"/>
    </xf>
    <xf numFmtId="3" fontId="3" fillId="2" borderId="6" xfId="11" applyNumberFormat="1" applyFont="1" applyFill="1" applyBorder="1" applyAlignment="1" applyProtection="1">
      <alignment horizontal="right" wrapText="1"/>
    </xf>
    <xf numFmtId="3" fontId="3" fillId="2" borderId="0" xfId="11" applyNumberFormat="1" applyFont="1" applyFill="1" applyAlignment="1" applyProtection="1">
      <alignment horizontal="left" wrapText="1"/>
    </xf>
    <xf numFmtId="10" fontId="3" fillId="2" borderId="0" xfId="0" applyNumberFormat="1" applyFont="1" applyFill="1" applyAlignment="1" applyProtection="1"/>
    <xf numFmtId="0" fontId="3" fillId="2" borderId="0" xfId="11" applyFont="1" applyFill="1" applyAlignment="1" applyProtection="1">
      <alignment horizontal="left" vertical="top" wrapText="1"/>
    </xf>
    <xf numFmtId="2" fontId="3" fillId="2" borderId="0" xfId="0" applyNumberFormat="1" applyFont="1" applyFill="1" applyAlignment="1" applyProtection="1">
      <alignment horizontal="right"/>
    </xf>
    <xf numFmtId="2" fontId="3" fillId="2" borderId="0" xfId="11" applyNumberFormat="1" applyFont="1" applyFill="1" applyAlignment="1" applyProtection="1">
      <alignment horizontal="right" wrapText="1"/>
    </xf>
    <xf numFmtId="0" fontId="5" fillId="2" borderId="0" xfId="11" applyFont="1" applyFill="1" applyAlignment="1" applyProtection="1">
      <alignment horizontal="left" vertical="top" wrapText="1"/>
    </xf>
    <xf numFmtId="4" fontId="3" fillId="2" borderId="12" xfId="0" applyNumberFormat="1" applyFont="1" applyFill="1" applyBorder="1" applyAlignment="1" applyProtection="1">
      <alignment horizontal="right"/>
    </xf>
    <xf numFmtId="3" fontId="3" fillId="2" borderId="12" xfId="11" applyNumberFormat="1" applyFont="1" applyFill="1" applyBorder="1" applyAlignment="1" applyProtection="1">
      <alignment horizontal="right" wrapText="1"/>
    </xf>
    <xf numFmtId="2" fontId="3" fillId="2" borderId="12" xfId="0" applyNumberFormat="1" applyFont="1" applyFill="1" applyBorder="1" applyAlignment="1" applyProtection="1">
      <alignment horizontal="right"/>
    </xf>
    <xf numFmtId="2" fontId="3" fillId="2" borderId="12" xfId="11" applyNumberFormat="1" applyFont="1" applyFill="1" applyBorder="1" applyAlignment="1" applyProtection="1">
      <alignment horizontal="right" wrapText="1"/>
    </xf>
    <xf numFmtId="4" fontId="3" fillId="2" borderId="8" xfId="11" applyNumberFormat="1" applyFont="1" applyFill="1" applyBorder="1" applyAlignment="1" applyProtection="1">
      <alignment horizontal="right" wrapText="1"/>
    </xf>
    <xf numFmtId="0" fontId="3" fillId="2" borderId="0" xfId="0" applyFont="1" applyFill="1" applyAlignment="1">
      <alignment vertical="top"/>
    </xf>
    <xf numFmtId="4" fontId="3" fillId="2" borderId="13" xfId="0" applyNumberFormat="1" applyFont="1" applyFill="1" applyBorder="1" applyAlignment="1" applyProtection="1">
      <alignment horizontal="right"/>
      <protection locked="0"/>
    </xf>
    <xf numFmtId="4" fontId="3" fillId="2" borderId="7" xfId="0" applyNumberFormat="1" applyFont="1" applyFill="1" applyBorder="1" applyAlignment="1" applyProtection="1">
      <alignment horizontal="right"/>
      <protection locked="0"/>
    </xf>
    <xf numFmtId="4" fontId="3" fillId="2" borderId="14" xfId="0" applyNumberFormat="1" applyFont="1" applyFill="1" applyBorder="1" applyAlignment="1" applyProtection="1">
      <alignment horizontal="right"/>
      <protection locked="0"/>
    </xf>
    <xf numFmtId="10" fontId="3" fillId="2" borderId="0" xfId="0" applyNumberFormat="1" applyFont="1" applyFill="1" applyAlignment="1" applyProtection="1">
      <alignment horizontal="right"/>
      <protection locked="0"/>
    </xf>
    <xf numFmtId="4" fontId="7" fillId="2" borderId="7" xfId="11" applyNumberFormat="1" applyFont="1" applyFill="1" applyBorder="1" applyAlignment="1" applyProtection="1">
      <alignment horizontal="right" wrapText="1"/>
    </xf>
    <xf numFmtId="4" fontId="7" fillId="2" borderId="7" xfId="0" applyNumberFormat="1" applyFont="1" applyFill="1" applyBorder="1" applyAlignment="1" applyProtection="1">
      <alignment horizontal="right"/>
      <protection locked="0"/>
    </xf>
    <xf numFmtId="2" fontId="7" fillId="2" borderId="0" xfId="0" applyNumberFormat="1" applyFont="1" applyFill="1" applyAlignment="1" applyProtection="1">
      <alignment horizontal="right"/>
      <protection locked="0"/>
    </xf>
    <xf numFmtId="2" fontId="7" fillId="2" borderId="0" xfId="0" applyNumberFormat="1" applyFont="1" applyFill="1" applyAlignment="1" applyProtection="1">
      <alignment horizontal="right"/>
    </xf>
    <xf numFmtId="10" fontId="5" fillId="2" borderId="0" xfId="0" applyNumberFormat="1" applyFont="1" applyFill="1" applyAlignment="1" applyProtection="1"/>
    <xf numFmtId="4" fontId="3" fillId="2" borderId="13" xfId="0" applyNumberFormat="1" applyFont="1" applyFill="1" applyBorder="1" applyAlignment="1" applyProtection="1">
      <alignment horizontal="right"/>
    </xf>
    <xf numFmtId="4" fontId="3" fillId="2" borderId="7" xfId="0" applyNumberFormat="1" applyFont="1" applyFill="1" applyBorder="1" applyAlignment="1" applyProtection="1">
      <alignment horizontal="right"/>
    </xf>
    <xf numFmtId="4" fontId="3" fillId="2" borderId="14" xfId="0" applyNumberFormat="1" applyFont="1" applyFill="1" applyBorder="1" applyAlignment="1" applyProtection="1">
      <alignment horizontal="right"/>
    </xf>
    <xf numFmtId="4" fontId="3" fillId="2" borderId="15" xfId="0" applyNumberFormat="1" applyFont="1" applyFill="1" applyBorder="1" applyAlignment="1" applyProtection="1">
      <alignment horizontal="right"/>
    </xf>
    <xf numFmtId="3" fontId="3" fillId="2" borderId="15" xfId="11" applyNumberFormat="1" applyFont="1" applyFill="1" applyBorder="1" applyAlignment="1" applyProtection="1">
      <alignment horizontal="right" wrapText="1"/>
    </xf>
    <xf numFmtId="2" fontId="3" fillId="2" borderId="15" xfId="0" applyNumberFormat="1" applyFont="1" applyFill="1" applyBorder="1" applyAlignment="1" applyProtection="1">
      <alignment horizontal="right"/>
    </xf>
    <xf numFmtId="2" fontId="3" fillId="2" borderId="15" xfId="11" applyNumberFormat="1" applyFont="1" applyFill="1" applyBorder="1" applyAlignment="1" applyProtection="1">
      <alignment horizontal="right" wrapText="1"/>
    </xf>
    <xf numFmtId="4" fontId="3" fillId="2" borderId="10" xfId="0" applyNumberFormat="1" applyFont="1" applyFill="1" applyBorder="1" applyAlignment="1" applyProtection="1">
      <alignment horizontal="right"/>
    </xf>
    <xf numFmtId="3" fontId="3" fillId="2" borderId="10" xfId="11" applyNumberFormat="1" applyFont="1" applyFill="1" applyBorder="1" applyAlignment="1" applyProtection="1">
      <alignment horizontal="right" wrapText="1"/>
    </xf>
    <xf numFmtId="2" fontId="3" fillId="2" borderId="10" xfId="0" applyNumberFormat="1" applyFont="1" applyFill="1" applyBorder="1" applyAlignment="1" applyProtection="1">
      <alignment horizontal="right"/>
    </xf>
    <xf numFmtId="2" fontId="3" fillId="2" borderId="10" xfId="11" applyNumberFormat="1" applyFont="1" applyFill="1" applyBorder="1" applyAlignment="1" applyProtection="1">
      <alignment horizontal="right" wrapText="1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alignment horizontal="left" vertical="top" wrapText="1"/>
    </xf>
    <xf numFmtId="4" fontId="3" fillId="2" borderId="8" xfId="0" applyNumberFormat="1" applyFont="1" applyFill="1" applyBorder="1" applyAlignment="1" applyProtection="1">
      <alignment horizontal="right"/>
    </xf>
    <xf numFmtId="0" fontId="3" fillId="2" borderId="0" xfId="0" applyFont="1" applyFill="1" applyAlignment="1">
      <alignment vertical="top" wrapText="1"/>
    </xf>
    <xf numFmtId="0" fontId="5" fillId="2" borderId="0" xfId="10" applyFont="1" applyFill="1" applyAlignment="1" applyProtection="1">
      <alignment horizontal="right" vertical="top" wrapText="1"/>
    </xf>
    <xf numFmtId="3" fontId="5" fillId="2" borderId="0" xfId="10" applyNumberFormat="1" applyFont="1" applyFill="1" applyAlignment="1" applyProtection="1">
      <alignment horizontal="right" vertical="top" wrapText="1"/>
    </xf>
    <xf numFmtId="2" fontId="5" fillId="2" borderId="0" xfId="10" applyNumberFormat="1" applyFont="1" applyFill="1" applyAlignment="1" applyProtection="1">
      <alignment horizontal="right" vertical="top" wrapText="1"/>
    </xf>
    <xf numFmtId="3" fontId="5" fillId="2" borderId="0" xfId="10" applyNumberFormat="1" applyFont="1" applyFill="1" applyAlignment="1" applyProtection="1">
      <alignment horizontal="left" vertical="top" wrapText="1"/>
    </xf>
    <xf numFmtId="0" fontId="3" fillId="2" borderId="0" xfId="0" applyFont="1" applyFill="1" applyAlignment="1" applyProtection="1">
      <alignment horizontal="center" vertical="top"/>
      <protection locked="0"/>
    </xf>
    <xf numFmtId="3" fontId="3" fillId="2" borderId="0" xfId="0" applyNumberFormat="1" applyFont="1" applyFill="1" applyAlignment="1" applyProtection="1">
      <alignment horizontal="right"/>
      <protection locked="0"/>
    </xf>
    <xf numFmtId="3" fontId="3" fillId="2" borderId="11" xfId="11" applyNumberFormat="1" applyFont="1" applyFill="1" applyBorder="1" applyAlignment="1" applyProtection="1">
      <alignment horizontal="right" wrapText="1"/>
    </xf>
    <xf numFmtId="3" fontId="3" fillId="2" borderId="0" xfId="0" applyNumberFormat="1" applyFont="1" applyFill="1" applyAlignment="1" applyProtection="1"/>
    <xf numFmtId="0" fontId="3" fillId="0" borderId="0" xfId="0" applyFont="1" applyProtection="1">
      <protection locked="0"/>
    </xf>
    <xf numFmtId="0" fontId="3" fillId="2" borderId="0" xfId="11" applyFont="1" applyFill="1" applyAlignment="1" applyProtection="1">
      <alignment horizontal="right" vertical="top" wrapText="1"/>
    </xf>
    <xf numFmtId="3" fontId="3" fillId="2" borderId="0" xfId="11" applyNumberFormat="1" applyFont="1" applyFill="1" applyAlignment="1" applyProtection="1">
      <alignment horizontal="right" vertical="top" wrapText="1"/>
    </xf>
    <xf numFmtId="3" fontId="3" fillId="2" borderId="0" xfId="0" applyNumberFormat="1" applyFont="1" applyFill="1" applyAlignment="1" applyProtection="1">
      <alignment horizontal="right" vertical="top"/>
      <protection locked="0"/>
    </xf>
    <xf numFmtId="3" fontId="3" fillId="2" borderId="11" xfId="0" applyNumberFormat="1" applyFont="1" applyFill="1" applyBorder="1" applyAlignment="1" applyProtection="1">
      <alignment horizontal="right" vertical="top"/>
    </xf>
    <xf numFmtId="3" fontId="3" fillId="2" borderId="7" xfId="11" applyNumberFormat="1" applyFont="1" applyFill="1" applyBorder="1" applyAlignment="1" applyProtection="1">
      <alignment horizontal="right" vertical="top" wrapText="1"/>
    </xf>
    <xf numFmtId="3" fontId="3" fillId="2" borderId="9" xfId="11" applyNumberFormat="1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0" fontId="3" fillId="2" borderId="9" xfId="11" applyFont="1" applyFill="1" applyBorder="1" applyAlignment="1" applyProtection="1">
      <alignment horizontal="left" wrapText="1"/>
    </xf>
    <xf numFmtId="2" fontId="3" fillId="2" borderId="0" xfId="0" applyNumberFormat="1" applyFont="1" applyFill="1" applyAlignment="1" applyProtection="1"/>
    <xf numFmtId="0" fontId="3" fillId="2" borderId="0" xfId="11" applyFont="1" applyFill="1" applyAlignment="1" applyProtection="1">
      <alignment horizontal="left" wrapText="1"/>
    </xf>
    <xf numFmtId="3" fontId="3" fillId="2" borderId="0" xfId="0" applyNumberFormat="1" applyFont="1" applyFill="1" applyAlignment="1" applyProtection="1">
      <alignment horizontal="right"/>
    </xf>
    <xf numFmtId="2" fontId="3" fillId="2" borderId="0" xfId="0" applyNumberFormat="1" applyFont="1" applyFill="1" applyAlignment="1" applyProtection="1">
      <alignment horizontal="right"/>
      <protection locked="0"/>
    </xf>
    <xf numFmtId="4" fontId="3" fillId="2" borderId="9" xfId="11" applyNumberFormat="1" applyFont="1" applyFill="1" applyBorder="1" applyAlignment="1" applyProtection="1">
      <alignment horizontal="left" wrapText="1"/>
    </xf>
    <xf numFmtId="4" fontId="3" fillId="2" borderId="0" xfId="0" applyNumberFormat="1" applyFont="1" applyFill="1" applyAlignment="1" applyProtection="1">
      <alignment horizontal="left"/>
    </xf>
    <xf numFmtId="4" fontId="3" fillId="2" borderId="0" xfId="0" applyNumberFormat="1" applyFont="1" applyFill="1" applyAlignment="1" applyProtection="1"/>
    <xf numFmtId="3" fontId="3" fillId="2" borderId="9" xfId="11" applyNumberFormat="1" applyFont="1" applyFill="1" applyBorder="1" applyAlignment="1" applyProtection="1">
      <alignment horizontal="right" wrapText="1"/>
    </xf>
    <xf numFmtId="4" fontId="3" fillId="2" borderId="0" xfId="11" applyNumberFormat="1" applyFont="1" applyFill="1" applyAlignment="1" applyProtection="1">
      <alignment horizontal="left" wrapText="1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Alignment="1">
      <alignment wrapText="1"/>
    </xf>
    <xf numFmtId="4" fontId="3" fillId="2" borderId="0" xfId="0" applyNumberFormat="1" applyFont="1" applyFill="1" applyAlignment="1" applyProtection="1">
      <alignment wrapText="1"/>
    </xf>
    <xf numFmtId="0" fontId="3" fillId="2" borderId="0" xfId="0" applyFont="1" applyFill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2" borderId="0" xfId="0" applyFont="1" applyFill="1" applyAlignment="1">
      <alignment horizontal="left" wrapText="1"/>
    </xf>
    <xf numFmtId="3" fontId="3" fillId="2" borderId="0" xfId="0" applyNumberFormat="1" applyFont="1" applyFill="1" applyProtection="1"/>
    <xf numFmtId="4" fontId="3" fillId="2" borderId="0" xfId="0" applyNumberFormat="1" applyFont="1" applyFill="1" applyProtection="1"/>
    <xf numFmtId="49" fontId="3" fillId="2" borderId="0" xfId="0" applyNumberFormat="1" applyFont="1" applyFill="1" applyAlignment="1" applyProtection="1">
      <alignment horizontal="left" vertical="top" wrapText="1"/>
      <protection locked="0"/>
    </xf>
    <xf numFmtId="2" fontId="3" fillId="0" borderId="0" xfId="0" applyNumberFormat="1" applyFont="1" applyProtection="1"/>
    <xf numFmtId="0" fontId="3" fillId="0" borderId="0" xfId="0" applyFont="1" applyAlignment="1" applyProtection="1">
      <alignment horizontal="left" vertical="top"/>
    </xf>
    <xf numFmtId="0" fontId="8" fillId="0" borderId="0" xfId="0" applyFont="1" applyFill="1" applyAlignment="1" applyProtection="1">
      <alignment horizontal="left" vertical="center"/>
    </xf>
    <xf numFmtId="3" fontId="8" fillId="0" borderId="0" xfId="0" applyNumberFormat="1" applyFont="1" applyFill="1" applyAlignment="1" applyProtection="1">
      <alignment horizontal="left" vertical="center"/>
    </xf>
    <xf numFmtId="3" fontId="3" fillId="0" borderId="0" xfId="0" applyNumberFormat="1" applyFont="1" applyAlignment="1" applyProtection="1">
      <alignment vertical="center"/>
    </xf>
    <xf numFmtId="0" fontId="3" fillId="0" borderId="0" xfId="0" applyFont="1" applyFill="1" applyProtection="1"/>
    <xf numFmtId="0" fontId="3" fillId="7" borderId="0" xfId="0" applyFont="1" applyFill="1" applyAlignment="1" applyProtection="1"/>
    <xf numFmtId="0" fontId="3" fillId="7" borderId="0" xfId="0" applyFont="1" applyFill="1" applyProtection="1"/>
    <xf numFmtId="0" fontId="9" fillId="0" borderId="0" xfId="0" applyFont="1" applyAlignment="1" applyProtection="1">
      <alignment horizontal="left" vertical="top"/>
    </xf>
    <xf numFmtId="0" fontId="3" fillId="0" borderId="0" xfId="0" applyFont="1" applyFill="1" applyAlignment="1">
      <alignment vertical="top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right"/>
    </xf>
    <xf numFmtId="0" fontId="4" fillId="0" borderId="0" xfId="0" applyFont="1" applyAlignment="1">
      <alignment vertical="top"/>
    </xf>
    <xf numFmtId="0" fontId="9" fillId="0" borderId="5" xfId="0" applyFont="1" applyBorder="1" applyProtection="1"/>
    <xf numFmtId="0" fontId="4" fillId="0" borderId="3" xfId="0" applyFont="1" applyBorder="1" applyProtection="1"/>
    <xf numFmtId="3" fontId="4" fillId="0" borderId="3" xfId="0" applyNumberFormat="1" applyFont="1" applyBorder="1" applyAlignment="1" applyProtection="1">
      <alignment vertical="center"/>
    </xf>
    <xf numFmtId="0" fontId="3" fillId="0" borderId="3" xfId="0" applyFont="1" applyFill="1" applyBorder="1" applyProtection="1"/>
    <xf numFmtId="0" fontId="3" fillId="0" borderId="3" xfId="0" applyFont="1" applyBorder="1" applyProtection="1"/>
    <xf numFmtId="0" fontId="3" fillId="7" borderId="3" xfId="0" applyFont="1" applyFill="1" applyBorder="1" applyAlignment="1" applyProtection="1"/>
    <xf numFmtId="0" fontId="3" fillId="7" borderId="3" xfId="0" applyFont="1" applyFill="1" applyBorder="1" applyProtection="1"/>
    <xf numFmtId="0" fontId="3" fillId="0" borderId="4" xfId="0" applyFont="1" applyFill="1" applyBorder="1" applyProtection="1"/>
    <xf numFmtId="0" fontId="4" fillId="0" borderId="0" xfId="0" applyFont="1" applyProtection="1"/>
    <xf numFmtId="3" fontId="4" fillId="0" borderId="0" xfId="0" applyNumberFormat="1" applyFont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3" fontId="4" fillId="0" borderId="0" xfId="0" applyNumberFormat="1" applyFont="1" applyFill="1" applyAlignment="1" applyProtection="1">
      <alignment vertical="center"/>
    </xf>
    <xf numFmtId="0" fontId="4" fillId="8" borderId="0" xfId="0" applyFont="1" applyFill="1" applyProtection="1"/>
    <xf numFmtId="3" fontId="4" fillId="8" borderId="0" xfId="0" applyNumberFormat="1" applyFont="1" applyFill="1" applyAlignment="1" applyProtection="1">
      <alignment vertical="center"/>
    </xf>
    <xf numFmtId="3" fontId="4" fillId="8" borderId="12" xfId="0" applyNumberFormat="1" applyFont="1" applyFill="1" applyBorder="1" applyAlignment="1" applyProtection="1">
      <alignment vertical="center"/>
    </xf>
    <xf numFmtId="0" fontId="3" fillId="8" borderId="0" xfId="0" applyFont="1" applyFill="1" applyProtection="1"/>
    <xf numFmtId="0" fontId="4" fillId="0" borderId="0" xfId="0" applyFont="1" applyFill="1" applyProtection="1"/>
    <xf numFmtId="0" fontId="4" fillId="0" borderId="17" xfId="0" applyFont="1" applyFill="1" applyBorder="1" applyProtection="1"/>
    <xf numFmtId="0" fontId="9" fillId="0" borderId="6" xfId="0" applyFont="1" applyFill="1" applyBorder="1" applyAlignment="1">
      <alignment horizontal="center"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9" xfId="0" applyFont="1" applyFill="1" applyBorder="1" applyProtection="1"/>
    <xf numFmtId="0" fontId="4" fillId="0" borderId="20" xfId="0" applyFont="1" applyFill="1" applyBorder="1" applyProtection="1"/>
    <xf numFmtId="3" fontId="9" fillId="0" borderId="21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 applyProtection="1">
      <alignment horizontal="center" vertical="center"/>
    </xf>
    <xf numFmtId="3" fontId="9" fillId="0" borderId="14" xfId="0" applyNumberFormat="1" applyFont="1" applyFill="1" applyBorder="1" applyAlignment="1">
      <alignment horizontal="center" vertical="center" wrapText="1"/>
    </xf>
    <xf numFmtId="0" fontId="4" fillId="8" borderId="7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wrapText="1"/>
    </xf>
    <xf numFmtId="0" fontId="4" fillId="8" borderId="16" xfId="0" applyFont="1" applyFill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wrapText="1"/>
    </xf>
    <xf numFmtId="0" fontId="10" fillId="0" borderId="10" xfId="0" applyFont="1" applyBorder="1" applyAlignment="1" applyProtection="1"/>
    <xf numFmtId="0" fontId="10" fillId="0" borderId="0" xfId="0" applyFont="1" applyAlignment="1" applyProtection="1"/>
    <xf numFmtId="3" fontId="10" fillId="0" borderId="0" xfId="0" applyNumberFormat="1" applyFont="1" applyAlignment="1" applyProtection="1">
      <alignment vertical="center"/>
    </xf>
    <xf numFmtId="3" fontId="10" fillId="0" borderId="10" xfId="0" applyNumberFormat="1" applyFont="1" applyBorder="1" applyAlignment="1" applyProtection="1">
      <alignment vertical="center"/>
    </xf>
    <xf numFmtId="3" fontId="11" fillId="0" borderId="0" xfId="0" applyNumberFormat="1" applyFont="1" applyFill="1" applyAlignment="1" applyProtection="1">
      <alignment horizontal="center" vertical="center" wrapText="1"/>
    </xf>
    <xf numFmtId="0" fontId="11" fillId="7" borderId="0" xfId="0" applyFont="1" applyFill="1" applyAlignment="1" applyProtection="1">
      <alignment vertical="center" wrapText="1"/>
    </xf>
    <xf numFmtId="1" fontId="11" fillId="7" borderId="0" xfId="0" applyNumberFormat="1" applyFont="1" applyFill="1" applyAlignment="1" applyProtection="1">
      <alignment horizontal="center" vertical="center" wrapText="1"/>
    </xf>
    <xf numFmtId="0" fontId="11" fillId="7" borderId="0" xfId="0" applyFont="1" applyFill="1" applyAlignment="1" applyProtection="1">
      <alignment horizontal="center" vertical="center" wrapText="1"/>
    </xf>
    <xf numFmtId="0" fontId="10" fillId="7" borderId="0" xfId="0" applyFont="1" applyFill="1" applyAlignment="1" applyProtection="1">
      <alignment horizontal="center" vertical="center" wrapText="1"/>
    </xf>
    <xf numFmtId="0" fontId="3" fillId="7" borderId="11" xfId="0" applyFont="1" applyFill="1" applyBorder="1" applyProtection="1"/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left"/>
    </xf>
    <xf numFmtId="0" fontId="11" fillId="0" borderId="0" xfId="0" applyFont="1" applyAlignment="1" applyProtection="1">
      <alignment wrapText="1"/>
    </xf>
    <xf numFmtId="0" fontId="10" fillId="0" borderId="0" xfId="0" applyFont="1" applyAlignment="1" applyProtection="1">
      <alignment horizontal="left"/>
    </xf>
    <xf numFmtId="3" fontId="10" fillId="0" borderId="0" xfId="0" applyNumberFormat="1" applyFont="1" applyAlignment="1" applyProtection="1">
      <alignment horizontal="left" vertical="center"/>
    </xf>
    <xf numFmtId="1" fontId="3" fillId="7" borderId="0" xfId="0" applyNumberFormat="1" applyFont="1" applyFill="1" applyProtection="1"/>
    <xf numFmtId="0" fontId="3" fillId="0" borderId="0" xfId="0" applyFont="1" applyFill="1" applyAlignment="1" applyProtection="1">
      <alignment wrapText="1"/>
    </xf>
    <xf numFmtId="0" fontId="11" fillId="0" borderId="0" xfId="0" applyFont="1" applyFill="1" applyProtection="1"/>
    <xf numFmtId="9" fontId="3" fillId="0" borderId="0" xfId="0" applyNumberFormat="1" applyFont="1" applyFill="1" applyProtection="1"/>
    <xf numFmtId="0" fontId="3" fillId="0" borderId="11" xfId="0" applyFont="1" applyBorder="1" applyProtection="1"/>
    <xf numFmtId="0" fontId="11" fillId="0" borderId="6" xfId="0" applyFont="1" applyBorder="1" applyProtection="1"/>
    <xf numFmtId="0" fontId="11" fillId="0" borderId="6" xfId="0" applyFont="1" applyBorder="1" applyAlignment="1" applyProtection="1">
      <alignment wrapText="1"/>
    </xf>
    <xf numFmtId="3" fontId="11" fillId="0" borderId="6" xfId="0" applyNumberFormat="1" applyFont="1" applyBorder="1" applyAlignment="1" applyProtection="1">
      <alignment vertical="center"/>
    </xf>
    <xf numFmtId="3" fontId="11" fillId="0" borderId="0" xfId="0" applyNumberFormat="1" applyFont="1" applyAlignment="1" applyProtection="1">
      <alignment vertical="center"/>
    </xf>
    <xf numFmtId="164" fontId="11" fillId="0" borderId="0" xfId="0" applyNumberFormat="1" applyFont="1" applyFill="1" applyProtection="1"/>
    <xf numFmtId="3" fontId="11" fillId="0" borderId="5" xfId="0" applyNumberFormat="1" applyFont="1" applyBorder="1" applyAlignment="1" applyProtection="1">
      <alignment vertical="center"/>
    </xf>
    <xf numFmtId="0" fontId="10" fillId="0" borderId="0" xfId="0" applyFont="1" applyProtection="1"/>
    <xf numFmtId="3" fontId="11" fillId="0" borderId="12" xfId="0" applyNumberFormat="1" applyFont="1" applyBorder="1" applyAlignment="1" applyProtection="1">
      <alignment vertical="center"/>
    </xf>
    <xf numFmtId="0" fontId="11" fillId="0" borderId="0" xfId="0" applyFont="1" applyProtection="1"/>
    <xf numFmtId="14" fontId="11" fillId="7" borderId="0" xfId="0" applyNumberFormat="1" applyFont="1" applyFill="1" applyAlignment="1" applyProtection="1">
      <alignment horizontal="center"/>
    </xf>
    <xf numFmtId="1" fontId="11" fillId="7" borderId="0" xfId="0" applyNumberFormat="1" applyFont="1" applyFill="1" applyProtection="1"/>
    <xf numFmtId="164" fontId="11" fillId="7" borderId="0" xfId="0" applyNumberFormat="1" applyFont="1" applyFill="1" applyProtection="1"/>
    <xf numFmtId="9" fontId="11" fillId="7" borderId="0" xfId="0" applyNumberFormat="1" applyFont="1" applyFill="1" applyProtection="1"/>
    <xf numFmtId="9" fontId="11" fillId="7" borderId="11" xfId="0" applyNumberFormat="1" applyFont="1" applyFill="1" applyBorder="1" applyProtection="1"/>
    <xf numFmtId="9" fontId="11" fillId="0" borderId="0" xfId="0" applyNumberFormat="1" applyFont="1" applyProtection="1"/>
    <xf numFmtId="0" fontId="11" fillId="7" borderId="0" xfId="0" applyFont="1" applyFill="1" applyAlignment="1" applyProtection="1"/>
    <xf numFmtId="0" fontId="11" fillId="7" borderId="0" xfId="0" applyFont="1" applyFill="1" applyProtection="1"/>
    <xf numFmtId="0" fontId="12" fillId="0" borderId="0" xfId="0" applyFont="1" applyFill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2" fillId="0" borderId="0" xfId="0" applyFont="1" applyAlignment="1" applyProtection="1"/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vertical="center" wrapText="1"/>
    </xf>
    <xf numFmtId="3" fontId="12" fillId="0" borderId="0" xfId="0" applyNumberFormat="1" applyFont="1" applyAlignment="1" applyProtection="1">
      <alignment horizontal="left" vertical="center"/>
    </xf>
    <xf numFmtId="0" fontId="3" fillId="0" borderId="0" xfId="0" applyFont="1" applyAlignment="1" applyProtection="1">
      <alignment vertical="top"/>
    </xf>
    <xf numFmtId="0" fontId="12" fillId="0" borderId="0" xfId="0" applyFont="1" applyAlignment="1" applyProtection="1">
      <alignment vertical="top"/>
    </xf>
    <xf numFmtId="0" fontId="12" fillId="0" borderId="0" xfId="0" applyFont="1" applyAlignment="1" applyProtection="1">
      <alignment vertical="top" wrapText="1"/>
    </xf>
    <xf numFmtId="3" fontId="12" fillId="0" borderId="0" xfId="0" applyNumberFormat="1" applyFont="1" applyAlignment="1" applyProtection="1">
      <alignment vertical="center" wrapText="1"/>
    </xf>
    <xf numFmtId="0" fontId="12" fillId="0" borderId="0" xfId="0" applyFont="1" applyFill="1" applyAlignment="1" applyProtection="1">
      <alignment horizontal="left" vertical="top"/>
    </xf>
    <xf numFmtId="0" fontId="3" fillId="7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3" fillId="0" borderId="0" xfId="0" applyFont="1" applyAlignment="1" applyProtection="1"/>
    <xf numFmtId="49" fontId="3" fillId="0" borderId="0" xfId="0" applyNumberFormat="1" applyFont="1" applyAlignment="1" applyProtection="1">
      <alignment horizontal="left" vertical="top" wrapText="1"/>
      <protection locked="0"/>
    </xf>
    <xf numFmtId="3" fontId="3" fillId="0" borderId="0" xfId="0" applyNumberFormat="1" applyFont="1" applyAlignment="1" applyProtection="1">
      <alignment horizontal="left" vertical="center" wrapText="1"/>
      <protection locked="0"/>
    </xf>
    <xf numFmtId="3" fontId="3" fillId="0" borderId="0" xfId="0" applyNumberFormat="1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4" fontId="13" fillId="6" borderId="0" xfId="0" applyNumberFormat="1" applyFont="1" applyFill="1"/>
    <xf numFmtId="3" fontId="13" fillId="6" borderId="0" xfId="0" applyNumberFormat="1" applyFont="1" applyFill="1"/>
    <xf numFmtId="4" fontId="13" fillId="6" borderId="0" xfId="0" applyNumberFormat="1" applyFont="1" applyFill="1" applyAlignment="1">
      <alignment wrapText="1"/>
    </xf>
    <xf numFmtId="165" fontId="13" fillId="6" borderId="0" xfId="0" applyNumberFormat="1" applyFont="1" applyFill="1"/>
    <xf numFmtId="4" fontId="13" fillId="6" borderId="0" xfId="0" applyNumberFormat="1" applyFont="1" applyFill="1" applyAlignment="1">
      <alignment horizontal="center" vertical="center" wrapText="1"/>
    </xf>
    <xf numFmtId="4" fontId="13" fillId="0" borderId="0" xfId="0" applyNumberFormat="1" applyFont="1" applyFill="1" applyAlignment="1">
      <alignment horizontal="center" vertical="center" wrapText="1"/>
    </xf>
    <xf numFmtId="0" fontId="0" fillId="0" borderId="0" xfId="0" applyFont="1"/>
    <xf numFmtId="4" fontId="8" fillId="6" borderId="0" xfId="0" applyNumberFormat="1" applyFont="1" applyFill="1" applyAlignment="1">
      <alignment horizontal="center" vertical="center"/>
    </xf>
    <xf numFmtId="4" fontId="8" fillId="6" borderId="0" xfId="0" applyNumberFormat="1" applyFont="1" applyFill="1" applyAlignment="1">
      <alignment horizontal="center" vertical="center" wrapText="1"/>
    </xf>
    <xf numFmtId="165" fontId="8" fillId="6" borderId="0" xfId="0" applyNumberFormat="1" applyFont="1" applyFill="1"/>
    <xf numFmtId="4" fontId="8" fillId="6" borderId="0" xfId="0" applyNumberFormat="1" applyFont="1" applyFill="1"/>
    <xf numFmtId="3" fontId="8" fillId="6" borderId="0" xfId="0" applyNumberFormat="1" applyFont="1" applyFill="1"/>
    <xf numFmtId="165" fontId="8" fillId="6" borderId="0" xfId="0" applyNumberFormat="1" applyFont="1" applyFill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 wrapText="1"/>
    </xf>
    <xf numFmtId="4" fontId="8" fillId="8" borderId="2" xfId="0" applyNumberFormat="1" applyFont="1" applyFill="1" applyBorder="1" applyAlignment="1">
      <alignment vertical="center" wrapText="1"/>
    </xf>
    <xf numFmtId="4" fontId="8" fillId="8" borderId="3" xfId="0" applyNumberFormat="1" applyFont="1" applyFill="1" applyBorder="1" applyAlignment="1">
      <alignment vertical="center" wrapText="1"/>
    </xf>
    <xf numFmtId="4" fontId="8" fillId="8" borderId="3" xfId="0" applyNumberFormat="1" applyFont="1" applyFill="1" applyBorder="1" applyAlignment="1">
      <alignment horizontal="right" vertical="center"/>
    </xf>
    <xf numFmtId="10" fontId="8" fillId="0" borderId="4" xfId="0" applyNumberFormat="1" applyFont="1" applyFill="1" applyBorder="1" applyAlignment="1">
      <alignment vertical="center" wrapText="1"/>
    </xf>
    <xf numFmtId="4" fontId="8" fillId="0" borderId="24" xfId="0" applyNumberFormat="1" applyFont="1" applyFill="1" applyBorder="1" applyAlignment="1">
      <alignment vertical="center" wrapText="1"/>
    </xf>
    <xf numFmtId="4" fontId="8" fillId="0" borderId="20" xfId="0" applyNumberFormat="1" applyFont="1" applyFill="1" applyBorder="1" applyAlignment="1">
      <alignment vertical="center" wrapText="1"/>
    </xf>
    <xf numFmtId="165" fontId="8" fillId="0" borderId="26" xfId="0" applyNumberFormat="1" applyFont="1" applyFill="1" applyBorder="1" applyAlignment="1">
      <alignment horizontal="center" vertical="center" wrapText="1"/>
    </xf>
    <xf numFmtId="165" fontId="8" fillId="0" borderId="15" xfId="0" applyNumberFormat="1" applyFont="1" applyFill="1" applyBorder="1" applyAlignment="1">
      <alignment horizontal="center" vertical="center" wrapText="1"/>
    </xf>
    <xf numFmtId="165" fontId="8" fillId="0" borderId="27" xfId="0" applyNumberFormat="1" applyFont="1" applyFill="1" applyBorder="1" applyAlignment="1">
      <alignment horizontal="center" vertical="center" wrapText="1"/>
    </xf>
    <xf numFmtId="3" fontId="8" fillId="0" borderId="28" xfId="0" applyNumberFormat="1" applyFont="1" applyFill="1" applyBorder="1" applyAlignment="1">
      <alignment horizontal="center" vertical="center" wrapText="1"/>
    </xf>
    <xf numFmtId="3" fontId="8" fillId="0" borderId="15" xfId="0" applyNumberFormat="1" applyFont="1" applyFill="1" applyBorder="1" applyAlignment="1">
      <alignment horizontal="center" vertical="center" wrapText="1"/>
    </xf>
    <xf numFmtId="3" fontId="8" fillId="0" borderId="29" xfId="0" applyNumberFormat="1" applyFont="1" applyFill="1" applyBorder="1" applyAlignment="1">
      <alignment horizontal="center" vertical="center" wrapText="1"/>
    </xf>
    <xf numFmtId="3" fontId="8" fillId="0" borderId="26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horizontal="center" vertical="center" wrapText="1"/>
    </xf>
    <xf numFmtId="165" fontId="8" fillId="0" borderId="29" xfId="0" applyNumberFormat="1" applyFont="1" applyFill="1" applyBorder="1" applyAlignment="1">
      <alignment horizontal="center" vertical="center" wrapText="1"/>
    </xf>
    <xf numFmtId="4" fontId="13" fillId="6" borderId="0" xfId="0" applyNumberFormat="1" applyFont="1" applyFill="1" applyAlignment="1">
      <alignment vertical="center"/>
    </xf>
    <xf numFmtId="4" fontId="8" fillId="0" borderId="6" xfId="0" applyNumberFormat="1" applyFont="1" applyFill="1" applyBorder="1" applyAlignment="1">
      <alignment vertical="center" wrapText="1"/>
    </xf>
    <xf numFmtId="3" fontId="13" fillId="0" borderId="0" xfId="0" applyNumberFormat="1" applyFont="1" applyFill="1" applyAlignment="1">
      <alignment horizontal="center" vertical="center" wrapText="1"/>
    </xf>
    <xf numFmtId="166" fontId="13" fillId="0" borderId="35" xfId="7" applyNumberFormat="1" applyFont="1" applyFill="1" applyBorder="1" applyAlignment="1">
      <alignment horizontal="right" vertical="center" wrapText="1"/>
    </xf>
    <xf numFmtId="3" fontId="13" fillId="0" borderId="0" xfId="0" applyNumberFormat="1" applyFont="1" applyFill="1" applyAlignment="1">
      <alignment horizontal="left" vertical="center"/>
    </xf>
    <xf numFmtId="4" fontId="8" fillId="0" borderId="40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 applyProtection="1">
      <alignment vertical="center" wrapText="1"/>
      <protection locked="0"/>
    </xf>
    <xf numFmtId="165" fontId="13" fillId="0" borderId="1" xfId="0" applyNumberFormat="1" applyFont="1" applyFill="1" applyBorder="1" applyAlignment="1" applyProtection="1">
      <alignment vertical="center"/>
      <protection locked="0"/>
    </xf>
    <xf numFmtId="165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165" fontId="13" fillId="0" borderId="1" xfId="7" applyNumberFormat="1" applyFont="1" applyFill="1" applyBorder="1" applyAlignment="1">
      <alignment horizontal="right" vertical="center" wrapText="1"/>
    </xf>
    <xf numFmtId="166" fontId="13" fillId="0" borderId="1" xfId="7" applyNumberFormat="1" applyFont="1" applyFill="1" applyBorder="1" applyAlignment="1">
      <alignment horizontal="right" vertical="center" wrapText="1"/>
    </xf>
    <xf numFmtId="4" fontId="8" fillId="0" borderId="42" xfId="0" applyNumberFormat="1" applyFont="1" applyFill="1" applyBorder="1" applyAlignment="1">
      <alignment vertical="center" wrapText="1"/>
    </xf>
    <xf numFmtId="165" fontId="8" fillId="0" borderId="36" xfId="0" applyNumberFormat="1" applyFont="1" applyFill="1" applyBorder="1" applyAlignment="1">
      <alignment horizontal="center" vertical="center" wrapText="1"/>
    </xf>
    <xf numFmtId="165" fontId="8" fillId="0" borderId="37" xfId="0" applyNumberFormat="1" applyFont="1" applyFill="1" applyBorder="1" applyAlignment="1">
      <alignment horizontal="center" vertical="center" wrapText="1"/>
    </xf>
    <xf numFmtId="165" fontId="8" fillId="0" borderId="38" xfId="0" applyNumberFormat="1" applyFont="1" applyFill="1" applyBorder="1" applyAlignment="1">
      <alignment horizontal="center" vertical="center" wrapText="1"/>
    </xf>
    <xf numFmtId="3" fontId="8" fillId="0" borderId="36" xfId="0" applyNumberFormat="1" applyFont="1" applyFill="1" applyBorder="1" applyAlignment="1">
      <alignment horizontal="center" vertical="center" wrapText="1"/>
    </xf>
    <xf numFmtId="3" fontId="8" fillId="0" borderId="37" xfId="0" applyNumberFormat="1" applyFont="1" applyFill="1" applyBorder="1" applyAlignment="1">
      <alignment horizontal="center" vertical="center" wrapText="1"/>
    </xf>
    <xf numFmtId="3" fontId="8" fillId="0" borderId="38" xfId="0" applyNumberFormat="1" applyFont="1" applyFill="1" applyBorder="1" applyAlignment="1">
      <alignment horizontal="center" vertical="center" wrapText="1"/>
    </xf>
    <xf numFmtId="3" fontId="8" fillId="9" borderId="28" xfId="0" applyNumberFormat="1" applyFont="1" applyFill="1" applyBorder="1" applyAlignment="1">
      <alignment horizontal="center" vertical="center" wrapText="1"/>
    </xf>
    <xf numFmtId="3" fontId="8" fillId="9" borderId="0" xfId="0" applyNumberFormat="1" applyFont="1" applyFill="1" applyAlignment="1">
      <alignment horizontal="center" vertical="center" wrapText="1"/>
    </xf>
    <xf numFmtId="3" fontId="8" fillId="9" borderId="27" xfId="0" applyNumberFormat="1" applyFont="1" applyFill="1" applyBorder="1" applyAlignment="1">
      <alignment horizontal="center" vertical="center" wrapText="1"/>
    </xf>
    <xf numFmtId="3" fontId="13" fillId="0" borderId="20" xfId="0" applyNumberFormat="1" applyFont="1" applyFill="1" applyBorder="1" applyAlignment="1">
      <alignment horizontal="center" vertical="center"/>
    </xf>
    <xf numFmtId="4" fontId="8" fillId="0" borderId="29" xfId="0" applyNumberFormat="1" applyFont="1" applyFill="1" applyBorder="1" applyAlignment="1">
      <alignment horizontal="center" vertical="center" wrapText="1"/>
    </xf>
    <xf numFmtId="165" fontId="8" fillId="0" borderId="45" xfId="0" applyNumberFormat="1" applyFont="1" applyFill="1" applyBorder="1" applyAlignment="1">
      <alignment horizontal="center" vertical="center" wrapText="1"/>
    </xf>
    <xf numFmtId="165" fontId="8" fillId="0" borderId="12" xfId="0" applyNumberFormat="1" applyFont="1" applyFill="1" applyBorder="1" applyAlignment="1">
      <alignment horizontal="center" vertical="center" wrapText="1"/>
    </xf>
    <xf numFmtId="165" fontId="8" fillId="0" borderId="46" xfId="0" applyNumberFormat="1" applyFont="1" applyFill="1" applyBorder="1" applyAlignment="1">
      <alignment horizontal="center" vertical="center" wrapText="1"/>
    </xf>
    <xf numFmtId="4" fontId="8" fillId="0" borderId="20" xfId="0" applyNumberFormat="1" applyFont="1" applyFill="1" applyBorder="1" applyAlignment="1">
      <alignment horizontal="center" vertical="center" wrapText="1"/>
    </xf>
    <xf numFmtId="3" fontId="8" fillId="0" borderId="45" xfId="0" applyNumberFormat="1" applyFont="1" applyFill="1" applyBorder="1" applyAlignment="1">
      <alignment horizontal="center" vertical="center" wrapText="1"/>
    </xf>
    <xf numFmtId="3" fontId="8" fillId="0" borderId="12" xfId="0" applyNumberFormat="1" applyFont="1" applyFill="1" applyBorder="1" applyAlignment="1">
      <alignment horizontal="center" vertical="center" wrapText="1"/>
    </xf>
    <xf numFmtId="3" fontId="8" fillId="0" borderId="46" xfId="0" applyNumberFormat="1" applyFont="1" applyFill="1" applyBorder="1" applyAlignment="1">
      <alignment horizontal="center" vertical="center" wrapText="1"/>
    </xf>
    <xf numFmtId="3" fontId="13" fillId="0" borderId="13" xfId="0" applyNumberFormat="1" applyFont="1" applyFill="1" applyBorder="1" applyAlignment="1">
      <alignment horizontal="center" vertical="center"/>
    </xf>
    <xf numFmtId="165" fontId="13" fillId="0" borderId="6" xfId="0" applyNumberFormat="1" applyFont="1" applyFill="1" applyBorder="1" applyAlignment="1" applyProtection="1">
      <alignment vertical="center"/>
      <protection locked="0"/>
    </xf>
    <xf numFmtId="4" fontId="13" fillId="0" borderId="6" xfId="0" applyNumberFormat="1" applyFont="1" applyFill="1" applyBorder="1" applyAlignment="1" applyProtection="1">
      <alignment vertical="center"/>
      <protection locked="0"/>
    </xf>
    <xf numFmtId="3" fontId="13" fillId="0" borderId="6" xfId="0" applyNumberFormat="1" applyFont="1" applyFill="1" applyBorder="1" applyAlignment="1" applyProtection="1">
      <alignment vertical="center"/>
      <protection locked="0"/>
    </xf>
    <xf numFmtId="3" fontId="13" fillId="9" borderId="28" xfId="0" applyNumberFormat="1" applyFont="1" applyFill="1" applyBorder="1" applyAlignment="1" applyProtection="1">
      <alignment vertical="center"/>
      <protection locked="0"/>
    </xf>
    <xf numFmtId="3" fontId="13" fillId="9" borderId="0" xfId="0" applyNumberFormat="1" applyFont="1" applyFill="1" applyAlignment="1" applyProtection="1">
      <alignment vertical="center"/>
      <protection locked="0"/>
    </xf>
    <xf numFmtId="3" fontId="13" fillId="9" borderId="27" xfId="0" applyNumberFormat="1" applyFont="1" applyFill="1" applyBorder="1" applyAlignment="1" applyProtection="1">
      <alignment vertical="center"/>
      <protection locked="0"/>
    </xf>
    <xf numFmtId="166" fontId="13" fillId="0" borderId="13" xfId="7" applyNumberFormat="1" applyFont="1" applyFill="1" applyBorder="1" applyAlignment="1">
      <alignment horizontal="right" vertical="center" wrapText="1"/>
    </xf>
    <xf numFmtId="4" fontId="13" fillId="0" borderId="13" xfId="0" applyNumberFormat="1" applyFont="1" applyFill="1" applyBorder="1" applyAlignment="1" applyProtection="1">
      <alignment vertical="center" wrapText="1"/>
      <protection locked="0"/>
    </xf>
    <xf numFmtId="165" fontId="13" fillId="0" borderId="26" xfId="7" applyNumberFormat="1" applyFont="1" applyFill="1" applyBorder="1" applyAlignment="1" applyProtection="1">
      <alignment vertical="center"/>
      <protection locked="0"/>
    </xf>
    <xf numFmtId="165" fontId="13" fillId="0" borderId="18" xfId="0" applyNumberFormat="1" applyFont="1" applyFill="1" applyBorder="1" applyAlignment="1" applyProtection="1">
      <alignment vertical="center" wrapText="1"/>
      <protection locked="0"/>
    </xf>
    <xf numFmtId="3" fontId="13" fillId="0" borderId="26" xfId="7" applyNumberFormat="1" applyFont="1" applyFill="1" applyBorder="1" applyAlignment="1" applyProtection="1">
      <alignment vertical="center"/>
      <protection locked="0"/>
    </xf>
    <xf numFmtId="3" fontId="13" fillId="0" borderId="18" xfId="0" applyNumberFormat="1" applyFont="1" applyFill="1" applyBorder="1" applyAlignment="1" applyProtection="1">
      <alignment vertical="center" wrapText="1"/>
      <protection locked="0"/>
    </xf>
    <xf numFmtId="3" fontId="13" fillId="9" borderId="28" xfId="7" applyNumberFormat="1" applyFont="1" applyFill="1" applyBorder="1" applyAlignment="1" applyProtection="1">
      <alignment vertical="center"/>
      <protection locked="0"/>
    </xf>
    <xf numFmtId="3" fontId="13" fillId="9" borderId="27" xfId="0" applyNumberFormat="1" applyFont="1" applyFill="1" applyBorder="1" applyAlignment="1" applyProtection="1">
      <alignment vertical="center" wrapText="1"/>
      <protection locked="0"/>
    </xf>
    <xf numFmtId="165" fontId="13" fillId="0" borderId="14" xfId="0" applyNumberFormat="1" applyFont="1" applyFill="1" applyBorder="1" applyAlignment="1">
      <alignment vertical="center" wrapText="1"/>
    </xf>
    <xf numFmtId="165" fontId="13" fillId="0" borderId="13" xfId="0" applyNumberFormat="1" applyFont="1" applyFill="1" applyBorder="1" applyAlignment="1">
      <alignment vertical="center" wrapText="1"/>
    </xf>
    <xf numFmtId="3" fontId="13" fillId="0" borderId="0" xfId="0" applyNumberFormat="1" applyFont="1" applyFill="1" applyAlignment="1">
      <alignment horizontal="center" vertical="center"/>
    </xf>
    <xf numFmtId="4" fontId="13" fillId="0" borderId="9" xfId="0" applyNumberFormat="1" applyFont="1" applyFill="1" applyBorder="1" applyAlignment="1" applyProtection="1">
      <alignment vertical="center" wrapText="1"/>
      <protection locked="0"/>
    </xf>
    <xf numFmtId="165" fontId="13" fillId="0" borderId="28" xfId="7" applyNumberFormat="1" applyFont="1" applyFill="1" applyBorder="1" applyAlignment="1" applyProtection="1">
      <alignment vertical="center"/>
      <protection locked="0"/>
    </xf>
    <xf numFmtId="165" fontId="13" fillId="0" borderId="7" xfId="0" applyNumberFormat="1" applyFont="1" applyFill="1" applyBorder="1" applyAlignment="1" applyProtection="1">
      <alignment vertical="center"/>
      <protection locked="0"/>
    </xf>
    <xf numFmtId="165" fontId="13" fillId="0" borderId="47" xfId="0" applyNumberFormat="1" applyFont="1" applyFill="1" applyBorder="1" applyAlignment="1" applyProtection="1">
      <alignment vertical="center" wrapText="1"/>
      <protection locked="0"/>
    </xf>
    <xf numFmtId="4" fontId="13" fillId="0" borderId="7" xfId="0" applyNumberFormat="1" applyFont="1" applyFill="1" applyBorder="1" applyAlignment="1" applyProtection="1">
      <alignment vertical="center"/>
      <protection locked="0"/>
    </xf>
    <xf numFmtId="3" fontId="13" fillId="0" borderId="28" xfId="7" applyNumberFormat="1" applyFont="1" applyFill="1" applyBorder="1" applyAlignment="1" applyProtection="1">
      <alignment vertical="center"/>
      <protection locked="0"/>
    </xf>
    <xf numFmtId="3" fontId="13" fillId="0" borderId="7" xfId="0" applyNumberFormat="1" applyFont="1" applyFill="1" applyBorder="1" applyAlignment="1" applyProtection="1">
      <alignment vertical="center"/>
      <protection locked="0"/>
    </xf>
    <xf numFmtId="3" fontId="13" fillId="0" borderId="47" xfId="0" applyNumberFormat="1" applyFont="1" applyFill="1" applyBorder="1" applyAlignment="1" applyProtection="1">
      <alignment vertical="center" wrapText="1"/>
      <protection locked="0"/>
    </xf>
    <xf numFmtId="165" fontId="13" fillId="0" borderId="11" xfId="0" applyNumberFormat="1" applyFont="1" applyFill="1" applyBorder="1" applyAlignment="1">
      <alignment vertical="center" wrapText="1"/>
    </xf>
    <xf numFmtId="165" fontId="13" fillId="0" borderId="9" xfId="0" applyNumberFormat="1" applyFont="1" applyFill="1" applyBorder="1" applyAlignment="1">
      <alignment vertical="center" wrapText="1"/>
    </xf>
    <xf numFmtId="4" fontId="8" fillId="0" borderId="13" xfId="0" applyNumberFormat="1" applyFont="1" applyFill="1" applyBorder="1" applyAlignment="1">
      <alignment horizontal="center" vertical="center" wrapText="1"/>
    </xf>
    <xf numFmtId="4" fontId="13" fillId="0" borderId="15" xfId="0" applyNumberFormat="1" applyFont="1" applyFill="1" applyBorder="1" applyAlignment="1" applyProtection="1">
      <alignment vertical="center" wrapText="1"/>
      <protection locked="0"/>
    </xf>
    <xf numFmtId="165" fontId="13" fillId="0" borderId="15" xfId="0" applyNumberFormat="1" applyFont="1" applyFill="1" applyBorder="1" applyAlignment="1" applyProtection="1">
      <alignment vertical="center"/>
      <protection locked="0"/>
    </xf>
    <xf numFmtId="3" fontId="13" fillId="0" borderId="15" xfId="0" applyNumberFormat="1" applyFont="1" applyFill="1" applyBorder="1" applyAlignment="1" applyProtection="1">
      <alignment vertical="center"/>
      <protection locked="0"/>
    </xf>
    <xf numFmtId="165" fontId="13" fillId="0" borderId="6" xfId="0" applyNumberFormat="1" applyFont="1" applyFill="1" applyBorder="1" applyAlignment="1">
      <alignment vertical="center" wrapText="1"/>
    </xf>
    <xf numFmtId="4" fontId="8" fillId="0" borderId="15" xfId="0" applyNumberFormat="1" applyFont="1" applyFill="1" applyBorder="1" applyAlignment="1">
      <alignment horizontal="center" vertical="center" wrapText="1"/>
    </xf>
    <xf numFmtId="3" fontId="13" fillId="0" borderId="15" xfId="0" applyNumberFormat="1" applyFont="1" applyFill="1" applyBorder="1" applyAlignment="1">
      <alignment horizontal="center" vertical="center"/>
    </xf>
    <xf numFmtId="165" fontId="13" fillId="0" borderId="15" xfId="7" applyNumberFormat="1" applyFont="1" applyFill="1" applyBorder="1" applyAlignment="1" applyProtection="1">
      <alignment vertical="center"/>
      <protection locked="0"/>
    </xf>
    <xf numFmtId="165" fontId="13" fillId="0" borderId="15" xfId="0" applyNumberFormat="1" applyFont="1" applyFill="1" applyBorder="1" applyAlignment="1" applyProtection="1">
      <alignment vertical="center" wrapText="1"/>
      <protection locked="0"/>
    </xf>
    <xf numFmtId="4" fontId="13" fillId="0" borderId="15" xfId="0" applyNumberFormat="1" applyFont="1" applyFill="1" applyBorder="1" applyAlignment="1" applyProtection="1">
      <alignment vertical="center"/>
      <protection locked="0"/>
    </xf>
    <xf numFmtId="3" fontId="13" fillId="0" borderId="15" xfId="7" applyNumberFormat="1" applyFont="1" applyFill="1" applyBorder="1" applyAlignment="1" applyProtection="1">
      <alignment vertical="center"/>
      <protection locked="0"/>
    </xf>
    <xf numFmtId="3" fontId="13" fillId="0" borderId="15" xfId="0" applyNumberFormat="1" applyFont="1" applyFill="1" applyBorder="1" applyAlignment="1" applyProtection="1">
      <alignment vertical="center" wrapText="1"/>
      <protection locked="0"/>
    </xf>
    <xf numFmtId="3" fontId="13" fillId="0" borderId="9" xfId="7" applyNumberFormat="1" applyFont="1" applyFill="1" applyBorder="1" applyAlignment="1" applyProtection="1">
      <alignment vertical="center"/>
      <protection locked="0"/>
    </xf>
    <xf numFmtId="3" fontId="13" fillId="0" borderId="0" xfId="0" applyNumberFormat="1" applyFont="1" applyFill="1" applyAlignment="1" applyProtection="1">
      <alignment vertical="center"/>
      <protection locked="0"/>
    </xf>
    <xf numFmtId="3" fontId="13" fillId="0" borderId="11" xfId="0" applyNumberFormat="1" applyFont="1" applyFill="1" applyBorder="1" applyAlignment="1" applyProtection="1">
      <alignment vertical="center" wrapText="1"/>
      <protection locked="0"/>
    </xf>
    <xf numFmtId="165" fontId="13" fillId="0" borderId="15" xfId="0" applyNumberFormat="1" applyFont="1" applyFill="1" applyBorder="1" applyAlignment="1">
      <alignment vertical="center" wrapText="1"/>
    </xf>
    <xf numFmtId="165" fontId="8" fillId="0" borderId="15" xfId="0" applyNumberFormat="1" applyFont="1" applyFill="1" applyBorder="1" applyAlignment="1">
      <alignment horizontal="right" vertical="center"/>
    </xf>
    <xf numFmtId="10" fontId="13" fillId="0" borderId="15" xfId="0" applyNumberFormat="1" applyFont="1" applyFill="1" applyBorder="1" applyAlignment="1">
      <alignment vertical="center" wrapText="1"/>
    </xf>
    <xf numFmtId="4" fontId="13" fillId="0" borderId="20" xfId="0" applyNumberFormat="1" applyFont="1" applyFill="1" applyBorder="1" applyAlignment="1" applyProtection="1">
      <alignment vertical="center" wrapText="1"/>
      <protection locked="0"/>
    </xf>
    <xf numFmtId="165" fontId="13" fillId="10" borderId="45" xfId="7" applyNumberFormat="1" applyFont="1" applyFill="1" applyBorder="1" applyAlignment="1" applyProtection="1">
      <alignment vertical="center"/>
      <protection locked="0"/>
    </xf>
    <xf numFmtId="165" fontId="13" fillId="0" borderId="16" xfId="0" applyNumberFormat="1" applyFont="1" applyFill="1" applyBorder="1" applyAlignment="1" applyProtection="1">
      <alignment vertical="center"/>
      <protection locked="0"/>
    </xf>
    <xf numFmtId="165" fontId="13" fillId="10" borderId="48" xfId="0" applyNumberFormat="1" applyFont="1" applyFill="1" applyBorder="1" applyAlignment="1" applyProtection="1">
      <alignment vertical="center" wrapText="1"/>
      <protection locked="0"/>
    </xf>
    <xf numFmtId="4" fontId="13" fillId="0" borderId="16" xfId="0" applyNumberFormat="1" applyFont="1" applyFill="1" applyBorder="1" applyAlignment="1" applyProtection="1">
      <alignment horizontal="center" vertical="center"/>
      <protection locked="0"/>
    </xf>
    <xf numFmtId="3" fontId="13" fillId="10" borderId="45" xfId="7" applyNumberFormat="1" applyFont="1" applyFill="1" applyBorder="1" applyAlignment="1" applyProtection="1">
      <alignment vertical="center"/>
      <protection locked="0"/>
    </xf>
    <xf numFmtId="3" fontId="13" fillId="0" borderId="16" xfId="0" applyNumberFormat="1" applyFont="1" applyFill="1" applyBorder="1" applyAlignment="1" applyProtection="1">
      <alignment vertical="center"/>
      <protection locked="0"/>
    </xf>
    <xf numFmtId="3" fontId="13" fillId="10" borderId="48" xfId="0" applyNumberFormat="1" applyFont="1" applyFill="1" applyBorder="1" applyAlignment="1" applyProtection="1">
      <alignment vertical="center" wrapText="1"/>
      <protection locked="0"/>
    </xf>
    <xf numFmtId="165" fontId="13" fillId="10" borderId="49" xfId="0" applyNumberFormat="1" applyFont="1" applyFill="1" applyBorder="1" applyAlignment="1">
      <alignment vertical="center" wrapText="1"/>
    </xf>
    <xf numFmtId="165" fontId="13" fillId="0" borderId="16" xfId="0" applyNumberFormat="1" applyFont="1" applyFill="1" applyBorder="1" applyAlignment="1">
      <alignment vertical="center" wrapText="1"/>
    </xf>
    <xf numFmtId="165" fontId="13" fillId="10" borderId="16" xfId="0" applyNumberFormat="1" applyFont="1" applyFill="1" applyBorder="1" applyAlignment="1">
      <alignment vertical="center" wrapText="1"/>
    </xf>
    <xf numFmtId="4" fontId="8" fillId="0" borderId="46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45" xfId="7" applyNumberFormat="1" applyFont="1" applyFill="1" applyBorder="1" applyAlignment="1" applyProtection="1">
      <alignment horizontal="center" vertical="center" wrapText="1"/>
      <protection locked="0"/>
    </xf>
    <xf numFmtId="165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45" xfId="7" applyNumberFormat="1" applyFont="1" applyFill="1" applyBorder="1" applyAlignment="1" applyProtection="1">
      <alignment horizontal="center" vertical="center" wrapText="1"/>
      <protection locked="0"/>
    </xf>
    <xf numFmtId="3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8" fillId="9" borderId="28" xfId="7" applyNumberFormat="1" applyFont="1" applyFill="1" applyBorder="1" applyAlignment="1" applyProtection="1">
      <alignment horizontal="center" vertical="center" wrapText="1"/>
      <protection locked="0"/>
    </xf>
    <xf numFmtId="3" fontId="8" fillId="9" borderId="0" xfId="0" applyNumberFormat="1" applyFont="1" applyFill="1" applyAlignment="1" applyProtection="1">
      <alignment horizontal="center" vertical="center" wrapText="1"/>
      <protection locked="0"/>
    </xf>
    <xf numFmtId="3" fontId="13" fillId="0" borderId="8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 applyProtection="1">
      <alignment vertical="center" wrapText="1"/>
      <protection locked="0"/>
    </xf>
    <xf numFmtId="165" fontId="13" fillId="0" borderId="10" xfId="0" applyNumberFormat="1" applyFont="1" applyFill="1" applyBorder="1" applyAlignment="1">
      <alignment vertical="center"/>
    </xf>
    <xf numFmtId="165" fontId="13" fillId="0" borderId="8" xfId="0" applyNumberFormat="1" applyFont="1" applyFill="1" applyBorder="1" applyAlignment="1" applyProtection="1">
      <alignment horizontal="center" vertical="center"/>
      <protection locked="0"/>
    </xf>
    <xf numFmtId="165" fontId="13" fillId="0" borderId="31" xfId="0" applyNumberFormat="1" applyFont="1" applyFill="1" applyBorder="1" applyAlignment="1">
      <alignment vertical="center" wrapText="1"/>
    </xf>
    <xf numFmtId="4" fontId="13" fillId="0" borderId="17" xfId="0" applyNumberFormat="1" applyFont="1" applyFill="1" applyBorder="1" applyAlignment="1" applyProtection="1">
      <alignment horizontal="left" vertical="center"/>
      <protection locked="0"/>
    </xf>
    <xf numFmtId="3" fontId="13" fillId="0" borderId="50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 applyProtection="1">
      <alignment horizontal="center" vertical="center"/>
      <protection locked="0"/>
    </xf>
    <xf numFmtId="3" fontId="13" fillId="0" borderId="51" xfId="0" applyNumberFormat="1" applyFont="1" applyFill="1" applyBorder="1" applyAlignment="1">
      <alignment vertical="center" wrapText="1"/>
    </xf>
    <xf numFmtId="3" fontId="13" fillId="9" borderId="45" xfId="0" applyNumberFormat="1" applyFont="1" applyFill="1" applyBorder="1" applyAlignment="1">
      <alignment vertical="center"/>
    </xf>
    <xf numFmtId="3" fontId="13" fillId="9" borderId="12" xfId="0" applyNumberFormat="1" applyFont="1" applyFill="1" applyBorder="1" applyAlignment="1" applyProtection="1">
      <alignment horizontal="center" vertical="center"/>
      <protection locked="0"/>
    </xf>
    <xf numFmtId="3" fontId="13" fillId="9" borderId="46" xfId="0" applyNumberFormat="1" applyFont="1" applyFill="1" applyBorder="1" applyAlignment="1">
      <alignment vertical="center" wrapText="1"/>
    </xf>
    <xf numFmtId="165" fontId="13" fillId="10" borderId="52" xfId="0" applyNumberFormat="1" applyFont="1" applyFill="1" applyBorder="1" applyAlignment="1">
      <alignment vertical="center"/>
    </xf>
    <xf numFmtId="165" fontId="13" fillId="0" borderId="8" xfId="0" applyNumberFormat="1" applyFont="1" applyFill="1" applyBorder="1" applyAlignment="1">
      <alignment vertical="center" wrapText="1"/>
    </xf>
    <xf numFmtId="165" fontId="13" fillId="0" borderId="17" xfId="0" applyNumberFormat="1" applyFont="1" applyFill="1" applyBorder="1" applyAlignment="1">
      <alignment vertical="center" wrapText="1"/>
    </xf>
    <xf numFmtId="4" fontId="8" fillId="0" borderId="26" xfId="0" applyNumberFormat="1" applyFont="1" applyFill="1" applyBorder="1" applyAlignment="1">
      <alignment vertical="center" wrapText="1"/>
    </xf>
    <xf numFmtId="4" fontId="8" fillId="0" borderId="15" xfId="0" applyNumberFormat="1" applyFont="1" applyFill="1" applyBorder="1" applyAlignment="1">
      <alignment vertical="center" wrapText="1"/>
    </xf>
    <xf numFmtId="4" fontId="8" fillId="0" borderId="29" xfId="0" applyNumberFormat="1" applyFont="1" applyFill="1" applyBorder="1" applyAlignment="1">
      <alignment vertical="center" wrapText="1"/>
    </xf>
    <xf numFmtId="4" fontId="8" fillId="0" borderId="21" xfId="0" applyNumberFormat="1" applyFont="1" applyFill="1" applyBorder="1" applyAlignment="1">
      <alignment vertical="center" wrapText="1"/>
    </xf>
    <xf numFmtId="4" fontId="8" fillId="0" borderId="15" xfId="0" applyNumberFormat="1" applyFont="1" applyFill="1" applyBorder="1" applyAlignment="1">
      <alignment horizontal="right" vertical="center"/>
    </xf>
    <xf numFmtId="165" fontId="8" fillId="6" borderId="0" xfId="0" applyNumberFormat="1" applyFont="1" applyFill="1" applyAlignment="1">
      <alignment horizontal="right"/>
    </xf>
    <xf numFmtId="3" fontId="8" fillId="6" borderId="0" xfId="0" applyNumberFormat="1" applyFont="1" applyFill="1" applyAlignment="1">
      <alignment horizontal="right"/>
    </xf>
    <xf numFmtId="165" fontId="13" fillId="6" borderId="0" xfId="7" applyNumberFormat="1" applyFont="1" applyFill="1" applyAlignment="1">
      <alignment horizontal="center" vertical="center"/>
    </xf>
    <xf numFmtId="4" fontId="13" fillId="6" borderId="0" xfId="0" applyNumberFormat="1" applyFont="1" applyFill="1" applyAlignment="1">
      <alignment horizontal="center" vertical="center"/>
    </xf>
    <xf numFmtId="3" fontId="13" fillId="9" borderId="27" xfId="0" applyNumberFormat="1" applyFont="1" applyFill="1" applyBorder="1" applyAlignment="1">
      <alignment horizontal="center" vertical="center"/>
    </xf>
    <xf numFmtId="165" fontId="8" fillId="0" borderId="20" xfId="0" applyNumberFormat="1" applyFont="1" applyFill="1" applyBorder="1" applyAlignment="1">
      <alignment horizontal="center" vertical="center" wrapText="1"/>
    </xf>
    <xf numFmtId="165" fontId="8" fillId="0" borderId="48" xfId="0" applyNumberFormat="1" applyFont="1" applyFill="1" applyBorder="1" applyAlignment="1">
      <alignment horizontal="center" vertical="center" wrapText="1"/>
    </xf>
    <xf numFmtId="3" fontId="8" fillId="0" borderId="20" xfId="0" applyNumberFormat="1" applyFont="1" applyFill="1" applyBorder="1" applyAlignment="1">
      <alignment horizontal="center" vertical="center" wrapText="1"/>
    </xf>
    <xf numFmtId="3" fontId="8" fillId="0" borderId="48" xfId="0" applyNumberFormat="1" applyFont="1" applyFill="1" applyBorder="1" applyAlignment="1">
      <alignment horizontal="center" vertical="center" wrapText="1"/>
    </xf>
    <xf numFmtId="165" fontId="8" fillId="0" borderId="55" xfId="0" applyNumberFormat="1" applyFont="1" applyFill="1" applyBorder="1" applyAlignment="1">
      <alignment horizontal="center" vertical="center" wrapText="1"/>
    </xf>
    <xf numFmtId="165" fontId="8" fillId="0" borderId="16" xfId="0" applyNumberFormat="1" applyFont="1" applyFill="1" applyBorder="1" applyAlignment="1">
      <alignment horizontal="center" vertical="center" wrapText="1"/>
    </xf>
    <xf numFmtId="4" fontId="8" fillId="0" borderId="18" xfId="0" applyNumberFormat="1" applyFont="1" applyFill="1" applyBorder="1" applyAlignment="1">
      <alignment horizontal="center" vertical="center" wrapText="1"/>
    </xf>
    <xf numFmtId="165" fontId="8" fillId="0" borderId="6" xfId="0" applyNumberFormat="1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center" vertical="center" wrapText="1"/>
    </xf>
    <xf numFmtId="4" fontId="8" fillId="0" borderId="26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3" fontId="8" fillId="0" borderId="18" xfId="0" applyNumberFormat="1" applyFont="1" applyFill="1" applyBorder="1" applyAlignment="1">
      <alignment horizontal="center" vertical="center" wrapText="1"/>
    </xf>
    <xf numFmtId="3" fontId="8" fillId="9" borderId="45" xfId="0" applyNumberFormat="1" applyFont="1" applyFill="1" applyBorder="1" applyAlignment="1">
      <alignment horizontal="center" vertical="center" wrapText="1"/>
    </xf>
    <xf numFmtId="3" fontId="8" fillId="9" borderId="12" xfId="0" applyNumberFormat="1" applyFont="1" applyFill="1" applyBorder="1" applyAlignment="1">
      <alignment horizontal="center" vertical="center" wrapText="1"/>
    </xf>
    <xf numFmtId="3" fontId="8" fillId="9" borderId="46" xfId="0" applyNumberFormat="1" applyFont="1" applyFill="1" applyBorder="1" applyAlignment="1">
      <alignment horizontal="center" vertical="center" wrapText="1"/>
    </xf>
    <xf numFmtId="165" fontId="8" fillId="0" borderId="21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4" fontId="8" fillId="8" borderId="40" xfId="0" applyNumberFormat="1" applyFont="1" applyFill="1" applyBorder="1"/>
    <xf numFmtId="4" fontId="8" fillId="8" borderId="37" xfId="0" applyNumberFormat="1" applyFont="1" applyFill="1" applyBorder="1"/>
    <xf numFmtId="3" fontId="13" fillId="8" borderId="1" xfId="0" applyNumberFormat="1" applyFont="1" applyFill="1" applyBorder="1"/>
    <xf numFmtId="4" fontId="13" fillId="8" borderId="1" xfId="0" applyNumberFormat="1" applyFont="1" applyFill="1" applyBorder="1" applyAlignment="1">
      <alignment vertical="center" wrapText="1"/>
    </xf>
    <xf numFmtId="165" fontId="13" fillId="8" borderId="1" xfId="0" applyNumberFormat="1" applyFont="1" applyFill="1" applyBorder="1" applyAlignment="1">
      <alignment vertical="center"/>
    </xf>
    <xf numFmtId="0" fontId="0" fillId="8" borderId="37" xfId="0" applyFont="1" applyFill="1" applyBorder="1"/>
    <xf numFmtId="4" fontId="13" fillId="8" borderId="1" xfId="0" applyNumberFormat="1" applyFont="1" applyFill="1" applyBorder="1" applyAlignment="1">
      <alignment vertical="center"/>
    </xf>
    <xf numFmtId="3" fontId="13" fillId="8" borderId="1" xfId="0" applyNumberFormat="1" applyFont="1" applyFill="1" applyBorder="1" applyAlignment="1">
      <alignment vertical="center"/>
    </xf>
    <xf numFmtId="3" fontId="8" fillId="8" borderId="1" xfId="0" applyNumberFormat="1" applyFont="1" applyFill="1" applyBorder="1" applyAlignment="1">
      <alignment horizontal="right" vertical="center"/>
    </xf>
    <xf numFmtId="165" fontId="13" fillId="8" borderId="40" xfId="7" applyNumberFormat="1" applyFont="1" applyFill="1" applyBorder="1" applyAlignment="1">
      <alignment horizontal="center" vertical="center"/>
    </xf>
    <xf numFmtId="165" fontId="13" fillId="8" borderId="32" xfId="7" applyNumberFormat="1" applyFont="1" applyFill="1" applyBorder="1" applyAlignment="1">
      <alignment horizontal="center" vertical="center"/>
    </xf>
    <xf numFmtId="165" fontId="8" fillId="8" borderId="1" xfId="0" applyNumberFormat="1" applyFont="1" applyFill="1" applyBorder="1" applyAlignment="1">
      <alignment horizontal="right" vertical="center"/>
    </xf>
    <xf numFmtId="4" fontId="13" fillId="0" borderId="0" xfId="0" applyNumberFormat="1" applyFont="1" applyFill="1"/>
    <xf numFmtId="0" fontId="8" fillId="0" borderId="44" xfId="0" applyFont="1" applyFill="1" applyBorder="1" applyAlignment="1" applyProtection="1">
      <alignment horizontal="center" vertical="center" wrapText="1"/>
    </xf>
    <xf numFmtId="4" fontId="8" fillId="9" borderId="54" xfId="0" applyNumberFormat="1" applyFont="1" applyFill="1" applyBorder="1" applyAlignment="1" applyProtection="1">
      <alignment horizontal="center" vertical="center"/>
      <protection locked="0"/>
    </xf>
    <xf numFmtId="166" fontId="8" fillId="0" borderId="30" xfId="0" applyNumberFormat="1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center" vertical="center"/>
    </xf>
    <xf numFmtId="4" fontId="8" fillId="9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3" fillId="6" borderId="28" xfId="0" applyNumberFormat="1" applyFont="1" applyFill="1" applyBorder="1" applyAlignment="1"/>
    <xf numFmtId="4" fontId="13" fillId="6" borderId="28" xfId="0" applyNumberFormat="1" applyFont="1" applyFill="1" applyBorder="1" applyAlignment="1">
      <alignment horizontal="center" vertical="center"/>
    </xf>
    <xf numFmtId="3" fontId="13" fillId="6" borderId="59" xfId="0" applyNumberFormat="1" applyFont="1" applyFill="1" applyBorder="1"/>
    <xf numFmtId="4" fontId="13" fillId="6" borderId="59" xfId="0" applyNumberFormat="1" applyFont="1" applyFill="1" applyBorder="1" applyAlignment="1">
      <alignment wrapText="1"/>
    </xf>
    <xf numFmtId="165" fontId="13" fillId="6" borderId="59" xfId="0" applyNumberFormat="1" applyFont="1" applyFill="1" applyBorder="1"/>
    <xf numFmtId="4" fontId="13" fillId="6" borderId="59" xfId="0" applyNumberFormat="1" applyFont="1" applyFill="1" applyBorder="1"/>
    <xf numFmtId="4" fontId="8" fillId="9" borderId="54" xfId="7" applyNumberFormat="1" applyFont="1" applyFill="1" applyBorder="1" applyAlignment="1" applyProtection="1">
      <alignment horizontal="center" vertical="center" wrapText="1"/>
      <protection locked="0"/>
    </xf>
    <xf numFmtId="4" fontId="8" fillId="9" borderId="52" xfId="0" applyNumberFormat="1" applyFont="1" applyFill="1" applyBorder="1" applyAlignment="1" applyProtection="1">
      <alignment horizontal="center" vertical="center"/>
      <protection locked="0"/>
    </xf>
    <xf numFmtId="4" fontId="8" fillId="9" borderId="10" xfId="0" applyNumberFormat="1" applyFont="1" applyFill="1" applyBorder="1" applyAlignment="1" applyProtection="1">
      <alignment horizontal="center" vertical="center"/>
      <protection locked="0"/>
    </xf>
    <xf numFmtId="4" fontId="8" fillId="9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/>
    <xf numFmtId="4" fontId="3" fillId="2" borderId="61" xfId="11" applyNumberFormat="1" applyFont="1" applyFill="1" applyBorder="1" applyAlignment="1" applyProtection="1">
      <alignment horizontal="right" wrapText="1"/>
    </xf>
    <xf numFmtId="4" fontId="3" fillId="6" borderId="61" xfId="0" applyNumberFormat="1" applyFont="1" applyFill="1" applyBorder="1" applyAlignment="1" applyProtection="1">
      <alignment horizontal="right"/>
      <protection locked="0"/>
    </xf>
    <xf numFmtId="4" fontId="3" fillId="2" borderId="62" xfId="0" applyNumberFormat="1" applyFont="1" applyFill="1" applyBorder="1" applyAlignment="1" applyProtection="1">
      <alignment horizontal="right"/>
      <protection locked="0"/>
    </xf>
    <xf numFmtId="168" fontId="3" fillId="2" borderId="16" xfId="0" applyNumberFormat="1" applyFont="1" applyFill="1" applyBorder="1" applyAlignment="1" applyProtection="1">
      <alignment horizontal="right" vertical="center"/>
    </xf>
    <xf numFmtId="168" fontId="3" fillId="2" borderId="6" xfId="0" applyNumberFormat="1" applyFont="1" applyFill="1" applyBorder="1" applyAlignment="1" applyProtection="1">
      <alignment horizontal="right"/>
      <protection locked="0"/>
    </xf>
    <xf numFmtId="168" fontId="3" fillId="2" borderId="6" xfId="0" applyNumberFormat="1" applyFont="1" applyFill="1" applyBorder="1" applyAlignment="1" applyProtection="1">
      <alignment horizontal="right"/>
    </xf>
    <xf numFmtId="168" fontId="3" fillId="2" borderId="7" xfId="11" applyNumberFormat="1" applyFont="1" applyFill="1" applyBorder="1" applyAlignment="1" applyProtection="1">
      <alignment horizontal="right" wrapText="1"/>
    </xf>
    <xf numFmtId="168" fontId="3" fillId="2" borderId="6" xfId="11" applyNumberFormat="1" applyFont="1" applyFill="1" applyBorder="1" applyAlignment="1" applyProtection="1">
      <alignment horizontal="right" wrapText="1"/>
    </xf>
    <xf numFmtId="168" fontId="3" fillId="2" borderId="6" xfId="0" applyNumberFormat="1" applyFont="1" applyFill="1" applyBorder="1" applyAlignment="1" applyProtection="1">
      <alignment horizontal="right" vertical="top"/>
      <protection locked="0"/>
    </xf>
    <xf numFmtId="3" fontId="3" fillId="2" borderId="0" xfId="11" applyNumberFormat="1" applyFont="1" applyFill="1" applyBorder="1" applyAlignment="1" applyProtection="1">
      <alignment horizontal="right" wrapText="1"/>
    </xf>
    <xf numFmtId="168" fontId="3" fillId="2" borderId="62" xfId="11" applyNumberFormat="1" applyFont="1" applyFill="1" applyBorder="1" applyAlignment="1" applyProtection="1">
      <alignment horizontal="right" wrapText="1"/>
    </xf>
    <xf numFmtId="168" fontId="3" fillId="2" borderId="15" xfId="11" applyNumberFormat="1" applyFont="1" applyFill="1" applyBorder="1" applyAlignment="1" applyProtection="1">
      <alignment horizontal="right" wrapText="1"/>
    </xf>
    <xf numFmtId="168" fontId="3" fillId="2" borderId="0" xfId="11" applyNumberFormat="1" applyFont="1" applyFill="1" applyAlignment="1" applyProtection="1">
      <alignment horizontal="right" wrapText="1"/>
    </xf>
    <xf numFmtId="168" fontId="3" fillId="2" borderId="15" xfId="0" applyNumberFormat="1" applyFont="1" applyFill="1" applyBorder="1" applyAlignment="1" applyProtection="1">
      <alignment horizontal="right"/>
      <protection locked="0"/>
    </xf>
    <xf numFmtId="4" fontId="3" fillId="2" borderId="62" xfId="11" applyNumberFormat="1" applyFont="1" applyFill="1" applyBorder="1" applyAlignment="1" applyProtection="1">
      <alignment horizontal="right" wrapText="1"/>
    </xf>
    <xf numFmtId="10" fontId="3" fillId="11" borderId="0" xfId="0" applyNumberFormat="1" applyFont="1" applyFill="1" applyAlignment="1" applyProtection="1">
      <alignment horizontal="right"/>
      <protection locked="0"/>
    </xf>
    <xf numFmtId="0" fontId="10" fillId="0" borderId="6" xfId="0" applyFont="1" applyBorder="1" applyAlignment="1" applyProtection="1">
      <alignment wrapText="1"/>
    </xf>
    <xf numFmtId="0" fontId="11" fillId="0" borderId="6" xfId="0" applyNumberFormat="1" applyFont="1" applyBorder="1" applyAlignment="1" applyProtection="1">
      <alignment vertical="center"/>
    </xf>
    <xf numFmtId="4" fontId="8" fillId="12" borderId="24" xfId="0" applyNumberFormat="1" applyFont="1" applyFill="1" applyBorder="1" applyAlignment="1">
      <alignment vertical="center" wrapText="1"/>
    </xf>
    <xf numFmtId="4" fontId="8" fillId="12" borderId="30" xfId="0" applyNumberFormat="1" applyFont="1" applyFill="1" applyBorder="1" applyAlignment="1">
      <alignment horizontal="center" vertical="center" wrapText="1"/>
    </xf>
    <xf numFmtId="4" fontId="8" fillId="12" borderId="6" xfId="0" applyNumberFormat="1" applyFont="1" applyFill="1" applyBorder="1" applyAlignment="1">
      <alignment vertical="center" wrapText="1"/>
    </xf>
    <xf numFmtId="4" fontId="13" fillId="12" borderId="13" xfId="9" applyNumberFormat="1" applyFont="1" applyFill="1" applyBorder="1" applyAlignment="1" applyProtection="1">
      <alignment vertical="center" wrapText="1"/>
      <protection locked="0"/>
    </xf>
    <xf numFmtId="165" fontId="8" fillId="12" borderId="26" xfId="0" applyNumberFormat="1" applyFont="1" applyFill="1" applyBorder="1" applyAlignment="1">
      <alignment horizontal="center" vertical="center" wrapText="1"/>
    </xf>
    <xf numFmtId="165" fontId="8" fillId="12" borderId="15" xfId="0" applyNumberFormat="1" applyFont="1" applyFill="1" applyBorder="1" applyAlignment="1">
      <alignment horizontal="center" vertical="center" wrapText="1"/>
    </xf>
    <xf numFmtId="165" fontId="8" fillId="12" borderId="27" xfId="0" applyNumberFormat="1" applyFont="1" applyFill="1" applyBorder="1" applyAlignment="1">
      <alignment horizontal="center" vertical="center" wrapText="1"/>
    </xf>
    <xf numFmtId="3" fontId="8" fillId="12" borderId="28" xfId="0" applyNumberFormat="1" applyFont="1" applyFill="1" applyBorder="1" applyAlignment="1">
      <alignment horizontal="center" vertical="center" wrapText="1"/>
    </xf>
    <xf numFmtId="3" fontId="8" fillId="12" borderId="10" xfId="0" applyNumberFormat="1" applyFont="1" applyFill="1" applyBorder="1" applyAlignment="1">
      <alignment horizontal="center" vertical="center" wrapText="1"/>
    </xf>
    <xf numFmtId="3" fontId="8" fillId="12" borderId="31" xfId="0" applyNumberFormat="1" applyFont="1" applyFill="1" applyBorder="1" applyAlignment="1">
      <alignment horizontal="center" vertical="center" wrapText="1"/>
    </xf>
    <xf numFmtId="3" fontId="8" fillId="12" borderId="26" xfId="0" applyNumberFormat="1" applyFont="1" applyFill="1" applyBorder="1" applyAlignment="1">
      <alignment horizontal="center" vertical="center" wrapText="1"/>
    </xf>
    <xf numFmtId="3" fontId="8" fillId="12" borderId="0" xfId="0" applyNumberFormat="1" applyFont="1" applyFill="1" applyAlignment="1">
      <alignment horizontal="center" vertical="center" wrapText="1"/>
    </xf>
    <xf numFmtId="3" fontId="8" fillId="12" borderId="15" xfId="0" applyNumberFormat="1" applyFont="1" applyFill="1" applyBorder="1" applyAlignment="1">
      <alignment horizontal="center" vertical="center" wrapText="1"/>
    </xf>
    <xf numFmtId="165" fontId="8" fillId="12" borderId="29" xfId="0" applyNumberFormat="1" applyFont="1" applyFill="1" applyBorder="1" applyAlignment="1">
      <alignment horizontal="center" vertical="center" wrapText="1"/>
    </xf>
    <xf numFmtId="3" fontId="13" fillId="12" borderId="32" xfId="0" applyNumberFormat="1" applyFont="1" applyFill="1" applyBorder="1" applyAlignment="1">
      <alignment horizontal="center" vertical="center"/>
    </xf>
    <xf numFmtId="4" fontId="13" fillId="12" borderId="32" xfId="0" applyNumberFormat="1" applyFont="1" applyFill="1" applyBorder="1" applyAlignment="1" applyProtection="1">
      <alignment vertical="center" wrapText="1"/>
      <protection locked="0"/>
    </xf>
    <xf numFmtId="165" fontId="13" fillId="12" borderId="33" xfId="0" applyNumberFormat="1" applyFont="1" applyFill="1" applyBorder="1" applyAlignment="1" applyProtection="1">
      <alignment vertical="center"/>
      <protection locked="0"/>
    </xf>
    <xf numFmtId="165" fontId="13" fillId="12" borderId="34" xfId="0" applyNumberFormat="1" applyFont="1" applyFill="1" applyBorder="1" applyAlignment="1" applyProtection="1">
      <alignment vertical="center"/>
      <protection locked="0"/>
    </xf>
    <xf numFmtId="165" fontId="13" fillId="12" borderId="35" xfId="0" applyNumberFormat="1" applyFont="1" applyFill="1" applyBorder="1" applyAlignment="1">
      <alignment horizontal="center" vertical="center"/>
    </xf>
    <xf numFmtId="4" fontId="13" fillId="12" borderId="32" xfId="0" applyNumberFormat="1" applyFont="1" applyFill="1" applyBorder="1" applyAlignment="1">
      <alignment horizontal="center" vertical="center"/>
    </xf>
    <xf numFmtId="3" fontId="13" fillId="12" borderId="36" xfId="0" applyNumberFormat="1" applyFont="1" applyFill="1" applyBorder="1" applyAlignment="1">
      <alignment horizontal="center" vertical="center" wrapText="1"/>
    </xf>
    <xf numFmtId="3" fontId="13" fillId="12" borderId="37" xfId="0" applyNumberFormat="1" applyFont="1" applyFill="1" applyBorder="1" applyAlignment="1">
      <alignment horizontal="center" vertical="center" wrapText="1"/>
    </xf>
    <xf numFmtId="3" fontId="13" fillId="12" borderId="38" xfId="0" applyNumberFormat="1" applyFont="1" applyFill="1" applyBorder="1" applyAlignment="1">
      <alignment horizontal="center" vertical="center" wrapText="1"/>
    </xf>
    <xf numFmtId="165" fontId="13" fillId="12" borderId="33" xfId="7" applyNumberFormat="1" applyFont="1" applyFill="1" applyBorder="1" applyAlignment="1">
      <alignment horizontal="right" vertical="center" wrapText="1"/>
    </xf>
    <xf numFmtId="165" fontId="13" fillId="12" borderId="39" xfId="7" applyNumberFormat="1" applyFont="1" applyFill="1" applyBorder="1" applyAlignment="1">
      <alignment horizontal="right" vertical="center" wrapText="1"/>
    </xf>
    <xf numFmtId="169" fontId="13" fillId="12" borderId="33" xfId="7" applyNumberFormat="1" applyFont="1" applyFill="1" applyBorder="1" applyAlignment="1">
      <alignment horizontal="right" vertical="center" wrapText="1"/>
    </xf>
    <xf numFmtId="166" fontId="13" fillId="12" borderId="35" xfId="7" applyNumberFormat="1" applyFont="1" applyFill="1" applyBorder="1" applyAlignment="1">
      <alignment horizontal="right" vertical="center" wrapText="1"/>
    </xf>
    <xf numFmtId="3" fontId="13" fillId="13" borderId="20" xfId="0" applyNumberFormat="1" applyFont="1" applyFill="1" applyBorder="1" applyAlignment="1">
      <alignment horizontal="center" vertical="center"/>
    </xf>
    <xf numFmtId="4" fontId="8" fillId="13" borderId="29" xfId="0" applyNumberFormat="1" applyFont="1" applyFill="1" applyBorder="1" applyAlignment="1">
      <alignment horizontal="center" vertical="center" wrapText="1"/>
    </xf>
    <xf numFmtId="165" fontId="8" fillId="13" borderId="45" xfId="0" applyNumberFormat="1" applyFont="1" applyFill="1" applyBorder="1" applyAlignment="1">
      <alignment horizontal="center" vertical="center" wrapText="1"/>
    </xf>
    <xf numFmtId="165" fontId="8" fillId="13" borderId="12" xfId="0" applyNumberFormat="1" applyFont="1" applyFill="1" applyBorder="1" applyAlignment="1">
      <alignment horizontal="center" vertical="center" wrapText="1"/>
    </xf>
    <xf numFmtId="165" fontId="8" fillId="13" borderId="46" xfId="0" applyNumberFormat="1" applyFont="1" applyFill="1" applyBorder="1" applyAlignment="1">
      <alignment horizontal="center" vertical="center" wrapText="1"/>
    </xf>
    <xf numFmtId="4" fontId="8" fillId="13" borderId="20" xfId="0" applyNumberFormat="1" applyFont="1" applyFill="1" applyBorder="1" applyAlignment="1">
      <alignment horizontal="center" vertical="center" wrapText="1"/>
    </xf>
    <xf numFmtId="3" fontId="8" fillId="13" borderId="45" xfId="0" applyNumberFormat="1" applyFont="1" applyFill="1" applyBorder="1" applyAlignment="1">
      <alignment horizontal="center" vertical="center" wrapText="1"/>
    </xf>
    <xf numFmtId="3" fontId="8" fillId="13" borderId="12" xfId="0" applyNumberFormat="1" applyFont="1" applyFill="1" applyBorder="1" applyAlignment="1">
      <alignment horizontal="center" vertical="center" wrapText="1"/>
    </xf>
    <xf numFmtId="3" fontId="8" fillId="13" borderId="46" xfId="0" applyNumberFormat="1" applyFont="1" applyFill="1" applyBorder="1" applyAlignment="1">
      <alignment horizontal="center" vertical="center" wrapText="1"/>
    </xf>
    <xf numFmtId="3" fontId="13" fillId="13" borderId="13" xfId="0" applyNumberFormat="1" applyFont="1" applyFill="1" applyBorder="1" applyAlignment="1">
      <alignment horizontal="center" vertical="center"/>
    </xf>
    <xf numFmtId="4" fontId="3" fillId="13" borderId="13" xfId="9" applyNumberFormat="1" applyFont="1" applyFill="1" applyBorder="1" applyAlignment="1" applyProtection="1">
      <alignment vertical="center" wrapText="1"/>
      <protection locked="0"/>
    </xf>
    <xf numFmtId="165" fontId="13" fillId="13" borderId="26" xfId="0" applyNumberFormat="1" applyFont="1" applyFill="1" applyBorder="1" applyAlignment="1" applyProtection="1">
      <alignment vertical="center"/>
      <protection locked="0"/>
    </xf>
    <xf numFmtId="165" fontId="13" fillId="13" borderId="6" xfId="0" applyNumberFormat="1" applyFont="1" applyFill="1" applyBorder="1" applyAlignment="1" applyProtection="1">
      <alignment vertical="center"/>
      <protection locked="0"/>
    </xf>
    <xf numFmtId="165" fontId="13" fillId="13" borderId="18" xfId="0" applyNumberFormat="1" applyFont="1" applyFill="1" applyBorder="1" applyAlignment="1" applyProtection="1">
      <alignment vertical="center"/>
      <protection locked="0"/>
    </xf>
    <xf numFmtId="4" fontId="13" fillId="13" borderId="6" xfId="0" applyNumberFormat="1" applyFont="1" applyFill="1" applyBorder="1" applyAlignment="1" applyProtection="1">
      <alignment vertical="center" wrapText="1"/>
      <protection locked="0"/>
    </xf>
    <xf numFmtId="3" fontId="13" fillId="13" borderId="26" xfId="0" applyNumberFormat="1" applyFont="1" applyFill="1" applyBorder="1" applyAlignment="1" applyProtection="1">
      <alignment vertical="center"/>
      <protection locked="0"/>
    </xf>
    <xf numFmtId="3" fontId="13" fillId="13" borderId="6" xfId="0" applyNumberFormat="1" applyFont="1" applyFill="1" applyBorder="1" applyAlignment="1" applyProtection="1">
      <alignment vertical="center"/>
      <protection locked="0"/>
    </xf>
    <xf numFmtId="3" fontId="13" fillId="13" borderId="18" xfId="0" applyNumberFormat="1" applyFont="1" applyFill="1" applyBorder="1" applyAlignment="1" applyProtection="1">
      <alignment vertical="center"/>
      <protection locked="0"/>
    </xf>
    <xf numFmtId="165" fontId="13" fillId="13" borderId="14" xfId="0" applyNumberFormat="1" applyFont="1" applyFill="1" applyBorder="1" applyAlignment="1">
      <alignment vertical="center"/>
    </xf>
    <xf numFmtId="165" fontId="13" fillId="13" borderId="13" xfId="0" applyNumberFormat="1" applyFont="1" applyFill="1" applyBorder="1" applyAlignment="1">
      <alignment vertical="center"/>
    </xf>
    <xf numFmtId="165" fontId="13" fillId="13" borderId="6" xfId="0" applyNumberFormat="1" applyFont="1" applyFill="1" applyBorder="1" applyAlignment="1">
      <alignment vertical="center"/>
    </xf>
    <xf numFmtId="166" fontId="13" fillId="13" borderId="13" xfId="7" applyNumberFormat="1" applyFont="1" applyFill="1" applyBorder="1" applyAlignment="1">
      <alignment horizontal="right" vertical="center" wrapText="1"/>
    </xf>
    <xf numFmtId="3" fontId="13" fillId="14" borderId="13" xfId="0" applyNumberFormat="1" applyFont="1" applyFill="1" applyBorder="1" applyAlignment="1">
      <alignment horizontal="center" vertical="center"/>
    </xf>
    <xf numFmtId="4" fontId="8" fillId="14" borderId="29" xfId="0" applyNumberFormat="1" applyFont="1" applyFill="1" applyBorder="1" applyAlignment="1">
      <alignment horizontal="center" vertical="center" wrapText="1"/>
    </xf>
    <xf numFmtId="165" fontId="8" fillId="14" borderId="26" xfId="0" applyNumberFormat="1" applyFont="1" applyFill="1" applyBorder="1" applyAlignment="1">
      <alignment horizontal="center" vertical="center" wrapText="1"/>
    </xf>
    <xf numFmtId="165" fontId="8" fillId="14" borderId="15" xfId="0" applyNumberFormat="1" applyFont="1" applyFill="1" applyBorder="1" applyAlignment="1">
      <alignment horizontal="center" vertical="center" wrapText="1"/>
    </xf>
    <xf numFmtId="165" fontId="8" fillId="14" borderId="29" xfId="0" applyNumberFormat="1" applyFont="1" applyFill="1" applyBorder="1" applyAlignment="1">
      <alignment horizontal="center" vertical="center" wrapText="1"/>
    </xf>
    <xf numFmtId="4" fontId="8" fillId="14" borderId="13" xfId="0" applyNumberFormat="1" applyFont="1" applyFill="1" applyBorder="1" applyAlignment="1">
      <alignment horizontal="center" vertical="center" wrapText="1"/>
    </xf>
    <xf numFmtId="3" fontId="8" fillId="14" borderId="26" xfId="0" applyNumberFormat="1" applyFont="1" applyFill="1" applyBorder="1" applyAlignment="1">
      <alignment horizontal="center" vertical="center" wrapText="1"/>
    </xf>
    <xf numFmtId="3" fontId="8" fillId="14" borderId="15" xfId="0" applyNumberFormat="1" applyFont="1" applyFill="1" applyBorder="1" applyAlignment="1">
      <alignment horizontal="center" vertical="center" wrapText="1"/>
    </xf>
    <xf numFmtId="3" fontId="8" fillId="14" borderId="29" xfId="0" applyNumberFormat="1" applyFont="1" applyFill="1" applyBorder="1" applyAlignment="1">
      <alignment horizontal="center" vertical="center" wrapText="1"/>
    </xf>
    <xf numFmtId="4" fontId="13" fillId="14" borderId="15" xfId="0" applyNumberFormat="1" applyFont="1" applyFill="1" applyBorder="1" applyAlignment="1" applyProtection="1">
      <alignment vertical="center" wrapText="1"/>
      <protection locked="0"/>
    </xf>
    <xf numFmtId="165" fontId="13" fillId="14" borderId="26" xfId="7" applyNumberFormat="1" applyFont="1" applyFill="1" applyBorder="1" applyAlignment="1" applyProtection="1">
      <alignment vertical="center"/>
      <protection locked="0"/>
    </xf>
    <xf numFmtId="165" fontId="13" fillId="14" borderId="15" xfId="0" applyNumberFormat="1" applyFont="1" applyFill="1" applyBorder="1" applyAlignment="1" applyProtection="1">
      <alignment vertical="center"/>
      <protection locked="0"/>
    </xf>
    <xf numFmtId="165" fontId="13" fillId="14" borderId="29" xfId="0" applyNumberFormat="1" applyFont="1" applyFill="1" applyBorder="1" applyAlignment="1" applyProtection="1">
      <alignment vertical="center" wrapText="1"/>
      <protection locked="0"/>
    </xf>
    <xf numFmtId="4" fontId="13" fillId="14" borderId="13" xfId="0" applyNumberFormat="1" applyFont="1" applyFill="1" applyBorder="1" applyAlignment="1" applyProtection="1">
      <alignment vertical="center" wrapText="1"/>
      <protection locked="0"/>
    </xf>
    <xf numFmtId="3" fontId="13" fillId="14" borderId="26" xfId="7" applyNumberFormat="1" applyFont="1" applyFill="1" applyBorder="1" applyAlignment="1" applyProtection="1">
      <alignment vertical="center"/>
      <protection locked="0"/>
    </xf>
    <xf numFmtId="3" fontId="13" fillId="14" borderId="15" xfId="0" applyNumberFormat="1" applyFont="1" applyFill="1" applyBorder="1" applyAlignment="1" applyProtection="1">
      <alignment vertical="center"/>
      <protection locked="0"/>
    </xf>
    <xf numFmtId="3" fontId="13" fillId="14" borderId="29" xfId="0" applyNumberFormat="1" applyFont="1" applyFill="1" applyBorder="1" applyAlignment="1" applyProtection="1">
      <alignment vertical="center" wrapText="1"/>
      <protection locked="0"/>
    </xf>
    <xf numFmtId="165" fontId="13" fillId="14" borderId="14" xfId="0" applyNumberFormat="1" applyFont="1" applyFill="1" applyBorder="1" applyAlignment="1">
      <alignment vertical="center" wrapText="1"/>
    </xf>
    <xf numFmtId="166" fontId="13" fillId="14" borderId="13" xfId="7" applyNumberFormat="1" applyFont="1" applyFill="1" applyBorder="1" applyAlignment="1">
      <alignment horizontal="right" vertical="center" wrapText="1"/>
    </xf>
    <xf numFmtId="165" fontId="8" fillId="15" borderId="43" xfId="0" applyNumberFormat="1" applyFont="1" applyFill="1" applyBorder="1" applyAlignment="1">
      <alignment horizontal="center" vertical="center" wrapText="1"/>
    </xf>
    <xf numFmtId="165" fontId="8" fillId="15" borderId="54" xfId="0" applyNumberFormat="1" applyFont="1" applyFill="1" applyBorder="1" applyAlignment="1">
      <alignment horizontal="center" vertical="center" wrapText="1"/>
    </xf>
    <xf numFmtId="165" fontId="13" fillId="15" borderId="14" xfId="0" applyNumberFormat="1" applyFont="1" applyFill="1" applyBorder="1" applyAlignment="1" applyProtection="1">
      <alignment horizontal="center" vertical="center"/>
      <protection locked="0"/>
    </xf>
    <xf numFmtId="166" fontId="13" fillId="15" borderId="13" xfId="7" applyNumberFormat="1" applyFont="1" applyFill="1" applyBorder="1" applyAlignment="1">
      <alignment horizontal="right" vertical="center" wrapText="1"/>
    </xf>
    <xf numFmtId="3" fontId="13" fillId="15" borderId="54" xfId="0" applyNumberFormat="1" applyFont="1" applyFill="1" applyBorder="1" applyAlignment="1">
      <alignment horizontal="center" vertical="center"/>
    </xf>
    <xf numFmtId="4" fontId="8" fillId="15" borderId="30" xfId="0" applyNumberFormat="1" applyFont="1" applyFill="1" applyBorder="1" applyAlignment="1">
      <alignment horizontal="center" vertical="center" wrapText="1"/>
    </xf>
    <xf numFmtId="165" fontId="8" fillId="15" borderId="30" xfId="0" applyNumberFormat="1" applyFont="1" applyFill="1" applyBorder="1" applyAlignment="1">
      <alignment horizontal="center" vertical="center" wrapText="1"/>
    </xf>
    <xf numFmtId="4" fontId="8" fillId="15" borderId="43" xfId="0" applyNumberFormat="1" applyFont="1" applyFill="1" applyBorder="1" applyAlignment="1">
      <alignment horizontal="center" vertical="center" wrapText="1"/>
    </xf>
    <xf numFmtId="3" fontId="8" fillId="15" borderId="43" xfId="0" applyNumberFormat="1" applyFont="1" applyFill="1" applyBorder="1" applyAlignment="1">
      <alignment horizontal="center" vertical="center" wrapText="1"/>
    </xf>
    <xf numFmtId="3" fontId="8" fillId="15" borderId="54" xfId="0" applyNumberFormat="1" applyFont="1" applyFill="1" applyBorder="1" applyAlignment="1">
      <alignment horizontal="center" vertical="center" wrapText="1"/>
    </xf>
    <xf numFmtId="3" fontId="8" fillId="15" borderId="30" xfId="0" applyNumberFormat="1" applyFont="1" applyFill="1" applyBorder="1" applyAlignment="1">
      <alignment horizontal="center" vertical="center" wrapText="1"/>
    </xf>
    <xf numFmtId="3" fontId="13" fillId="15" borderId="13" xfId="0" applyNumberFormat="1" applyFont="1" applyFill="1" applyBorder="1" applyAlignment="1">
      <alignment horizontal="center" vertical="center"/>
    </xf>
    <xf numFmtId="4" fontId="3" fillId="15" borderId="13" xfId="0" applyNumberFormat="1" applyFont="1" applyFill="1" applyBorder="1" applyAlignment="1" applyProtection="1">
      <alignment vertical="center" wrapText="1"/>
      <protection locked="0"/>
    </xf>
    <xf numFmtId="165" fontId="13" fillId="15" borderId="21" xfId="0" applyNumberFormat="1" applyFont="1" applyFill="1" applyBorder="1" applyAlignment="1" applyProtection="1">
      <alignment vertical="center"/>
      <protection locked="0"/>
    </xf>
    <xf numFmtId="165" fontId="13" fillId="15" borderId="6" xfId="0" applyNumberFormat="1" applyFont="1" applyFill="1" applyBorder="1" applyAlignment="1" applyProtection="1">
      <alignment vertical="center"/>
      <protection locked="0"/>
    </xf>
    <xf numFmtId="165" fontId="13" fillId="15" borderId="13" xfId="0" applyNumberFormat="1" applyFont="1" applyFill="1" applyBorder="1" applyAlignment="1">
      <alignment horizontal="center" vertical="center"/>
    </xf>
    <xf numFmtId="4" fontId="13" fillId="15" borderId="19" xfId="0" applyNumberFormat="1" applyFont="1" applyFill="1" applyBorder="1" applyAlignment="1">
      <alignment horizontal="center" vertical="center"/>
    </xf>
    <xf numFmtId="3" fontId="13" fillId="15" borderId="21" xfId="0" applyNumberFormat="1" applyFont="1" applyFill="1" applyBorder="1" applyAlignment="1" applyProtection="1">
      <alignment vertical="center"/>
      <protection locked="0"/>
    </xf>
    <xf numFmtId="3" fontId="13" fillId="15" borderId="6" xfId="0" applyNumberFormat="1" applyFont="1" applyFill="1" applyBorder="1" applyAlignment="1" applyProtection="1">
      <alignment vertical="center"/>
      <protection locked="0"/>
    </xf>
    <xf numFmtId="3" fontId="13" fillId="15" borderId="18" xfId="0" applyNumberFormat="1" applyFont="1" applyFill="1" applyBorder="1" applyAlignment="1">
      <alignment horizontal="center" vertical="center"/>
    </xf>
    <xf numFmtId="166" fontId="8" fillId="16" borderId="30" xfId="0" applyNumberFormat="1" applyFont="1" applyFill="1" applyBorder="1" applyAlignment="1" applyProtection="1">
      <alignment horizontal="center" vertical="center"/>
      <protection locked="0"/>
    </xf>
    <xf numFmtId="166" fontId="8" fillId="16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44" xfId="0" applyFont="1" applyFill="1" applyBorder="1" applyAlignment="1" applyProtection="1">
      <alignment horizontal="center" vertical="center" wrapText="1"/>
    </xf>
    <xf numFmtId="0" fontId="8" fillId="16" borderId="39" xfId="0" applyFont="1" applyFill="1" applyBorder="1" applyAlignment="1" applyProtection="1">
      <alignment horizontal="center" vertical="center"/>
    </xf>
    <xf numFmtId="166" fontId="8" fillId="17" borderId="30" xfId="0" applyNumberFormat="1" applyFont="1" applyFill="1" applyBorder="1" applyAlignment="1" applyProtection="1">
      <alignment horizontal="center" vertical="center"/>
      <protection locked="0"/>
    </xf>
    <xf numFmtId="166" fontId="8" fillId="17" borderId="1" xfId="0" applyNumberFormat="1" applyFont="1" applyFill="1" applyBorder="1" applyAlignment="1" applyProtection="1">
      <alignment horizontal="center" vertical="center" wrapText="1"/>
      <protection locked="0"/>
    </xf>
    <xf numFmtId="166" fontId="13" fillId="17" borderId="58" xfId="7" applyNumberFormat="1" applyFont="1" applyFill="1" applyBorder="1" applyAlignment="1">
      <alignment vertical="center"/>
    </xf>
    <xf numFmtId="4" fontId="8" fillId="18" borderId="40" xfId="0" applyNumberFormat="1" applyFont="1" applyFill="1" applyBorder="1"/>
    <xf numFmtId="4" fontId="8" fillId="18" borderId="1" xfId="0" applyNumberFormat="1" applyFont="1" applyFill="1" applyBorder="1"/>
    <xf numFmtId="3" fontId="13" fillId="18" borderId="0" xfId="0" applyNumberFormat="1" applyFont="1" applyFill="1"/>
    <xf numFmtId="4" fontId="13" fillId="18" borderId="0" xfId="0" applyNumberFormat="1" applyFont="1" applyFill="1" applyAlignment="1">
      <alignment vertical="center" wrapText="1"/>
    </xf>
    <xf numFmtId="165" fontId="13" fillId="18" borderId="0" xfId="0" applyNumberFormat="1" applyFont="1" applyFill="1" applyAlignment="1">
      <alignment vertical="center"/>
    </xf>
    <xf numFmtId="0" fontId="0" fillId="18" borderId="0" xfId="0" applyFont="1" applyFill="1"/>
    <xf numFmtId="4" fontId="13" fillId="18" borderId="0" xfId="0" applyNumberFormat="1" applyFont="1" applyFill="1" applyAlignment="1">
      <alignment vertical="center"/>
    </xf>
    <xf numFmtId="3" fontId="13" fillId="18" borderId="0" xfId="0" applyNumberFormat="1" applyFont="1" applyFill="1" applyAlignment="1">
      <alignment vertical="center"/>
    </xf>
    <xf numFmtId="3" fontId="8" fillId="18" borderId="0" xfId="0" applyNumberFormat="1" applyFont="1" applyFill="1" applyAlignment="1">
      <alignment horizontal="right" vertical="center"/>
    </xf>
    <xf numFmtId="165" fontId="13" fillId="18" borderId="40" xfId="7" applyNumberFormat="1" applyFont="1" applyFill="1" applyBorder="1" applyAlignment="1">
      <alignment vertical="center"/>
    </xf>
    <xf numFmtId="165" fontId="13" fillId="18" borderId="1" xfId="7" applyNumberFormat="1" applyFont="1" applyFill="1" applyBorder="1" applyAlignment="1">
      <alignment vertical="center"/>
    </xf>
    <xf numFmtId="165" fontId="8" fillId="18" borderId="1" xfId="0" applyNumberFormat="1" applyFont="1" applyFill="1" applyBorder="1" applyAlignment="1">
      <alignment horizontal="right" vertical="center"/>
    </xf>
    <xf numFmtId="0" fontId="8" fillId="17" borderId="44" xfId="0" applyFont="1" applyFill="1" applyBorder="1" applyAlignment="1" applyProtection="1">
      <alignment horizontal="center" vertical="center" wrapText="1"/>
    </xf>
    <xf numFmtId="0" fontId="8" fillId="17" borderId="39" xfId="0" applyFont="1" applyFill="1" applyBorder="1" applyAlignment="1" applyProtection="1">
      <alignment horizontal="center" vertical="center"/>
    </xf>
    <xf numFmtId="4" fontId="8" fillId="20" borderId="54" xfId="7" applyNumberFormat="1" applyFont="1" applyFill="1" applyBorder="1" applyAlignment="1" applyProtection="1">
      <alignment horizontal="center" vertical="center" wrapText="1"/>
      <protection locked="0"/>
    </xf>
    <xf numFmtId="166" fontId="8" fillId="19" borderId="31" xfId="0" applyNumberFormat="1" applyFont="1" applyFill="1" applyBorder="1" applyAlignment="1" applyProtection="1">
      <alignment horizontal="center" vertical="center"/>
      <protection locked="0"/>
    </xf>
    <xf numFmtId="166" fontId="13" fillId="19" borderId="38" xfId="7" applyNumberFormat="1" applyFont="1" applyFill="1" applyBorder="1" applyAlignment="1">
      <alignment vertical="center"/>
    </xf>
    <xf numFmtId="4" fontId="8" fillId="21" borderId="40" xfId="0" applyNumberFormat="1" applyFont="1" applyFill="1" applyBorder="1"/>
    <xf numFmtId="4" fontId="8" fillId="21" borderId="1" xfId="0" applyNumberFormat="1" applyFont="1" applyFill="1" applyBorder="1"/>
    <xf numFmtId="3" fontId="13" fillId="21" borderId="1" xfId="0" applyNumberFormat="1" applyFont="1" applyFill="1" applyBorder="1"/>
    <xf numFmtId="4" fontId="13" fillId="21" borderId="1" xfId="0" applyNumberFormat="1" applyFont="1" applyFill="1" applyBorder="1" applyAlignment="1">
      <alignment vertical="center" wrapText="1"/>
    </xf>
    <xf numFmtId="165" fontId="13" fillId="21" borderId="1" xfId="0" applyNumberFormat="1" applyFont="1" applyFill="1" applyBorder="1" applyAlignment="1">
      <alignment vertical="center"/>
    </xf>
    <xf numFmtId="0" fontId="0" fillId="21" borderId="1" xfId="0" applyFont="1" applyFill="1" applyBorder="1"/>
    <xf numFmtId="4" fontId="13" fillId="21" borderId="1" xfId="0" applyNumberFormat="1" applyFont="1" applyFill="1" applyBorder="1" applyAlignment="1">
      <alignment vertical="center"/>
    </xf>
    <xf numFmtId="3" fontId="13" fillId="21" borderId="1" xfId="0" applyNumberFormat="1" applyFont="1" applyFill="1" applyBorder="1" applyAlignment="1">
      <alignment vertical="center"/>
    </xf>
    <xf numFmtId="3" fontId="8" fillId="21" borderId="1" xfId="0" applyNumberFormat="1" applyFont="1" applyFill="1" applyBorder="1" applyAlignment="1">
      <alignment horizontal="right" vertical="center"/>
    </xf>
    <xf numFmtId="165" fontId="13" fillId="21" borderId="36" xfId="7" applyNumberFormat="1" applyFont="1" applyFill="1" applyBorder="1" applyAlignment="1">
      <alignment vertical="center"/>
    </xf>
    <xf numFmtId="165" fontId="13" fillId="21" borderId="37" xfId="7" applyNumberFormat="1" applyFont="1" applyFill="1" applyBorder="1" applyAlignment="1">
      <alignment vertical="center"/>
    </xf>
    <xf numFmtId="165" fontId="8" fillId="21" borderId="1" xfId="0" applyNumberFormat="1" applyFont="1" applyFill="1" applyBorder="1" applyAlignment="1">
      <alignment horizontal="right" vertical="center"/>
    </xf>
    <xf numFmtId="166" fontId="8" fillId="22" borderId="31" xfId="0" applyNumberFormat="1" applyFont="1" applyFill="1" applyBorder="1" applyAlignment="1" applyProtection="1">
      <alignment horizontal="center" vertical="center"/>
      <protection locked="0"/>
    </xf>
    <xf numFmtId="166" fontId="13" fillId="22" borderId="38" xfId="7" applyNumberFormat="1" applyFont="1" applyFill="1" applyBorder="1" applyAlignment="1">
      <alignment vertical="center"/>
    </xf>
    <xf numFmtId="4" fontId="8" fillId="23" borderId="40" xfId="0" applyNumberFormat="1" applyFont="1" applyFill="1" applyBorder="1"/>
    <xf numFmtId="4" fontId="8" fillId="23" borderId="1" xfId="0" applyNumberFormat="1" applyFont="1" applyFill="1" applyBorder="1"/>
    <xf numFmtId="3" fontId="13" fillId="23" borderId="1" xfId="0" applyNumberFormat="1" applyFont="1" applyFill="1" applyBorder="1"/>
    <xf numFmtId="4" fontId="13" fillId="23" borderId="1" xfId="0" applyNumberFormat="1" applyFont="1" applyFill="1" applyBorder="1" applyAlignment="1">
      <alignment vertical="center" wrapText="1"/>
    </xf>
    <xf numFmtId="165" fontId="13" fillId="23" borderId="1" xfId="0" applyNumberFormat="1" applyFont="1" applyFill="1" applyBorder="1" applyAlignment="1">
      <alignment vertical="center"/>
    </xf>
    <xf numFmtId="0" fontId="0" fillId="23" borderId="37" xfId="0" applyFont="1" applyFill="1" applyBorder="1"/>
    <xf numFmtId="4" fontId="13" fillId="23" borderId="1" xfId="0" applyNumberFormat="1" applyFont="1" applyFill="1" applyBorder="1" applyAlignment="1">
      <alignment vertical="center"/>
    </xf>
    <xf numFmtId="3" fontId="13" fillId="23" borderId="1" xfId="0" applyNumberFormat="1" applyFont="1" applyFill="1" applyBorder="1" applyAlignment="1">
      <alignment vertical="center"/>
    </xf>
    <xf numFmtId="3" fontId="8" fillId="23" borderId="1" xfId="0" applyNumberFormat="1" applyFont="1" applyFill="1" applyBorder="1" applyAlignment="1">
      <alignment horizontal="right" vertical="center"/>
    </xf>
    <xf numFmtId="165" fontId="13" fillId="23" borderId="36" xfId="7" applyNumberFormat="1" applyFont="1" applyFill="1" applyBorder="1" applyAlignment="1">
      <alignment vertical="center"/>
    </xf>
    <xf numFmtId="165" fontId="13" fillId="23" borderId="37" xfId="7" applyNumberFormat="1" applyFont="1" applyFill="1" applyBorder="1" applyAlignment="1">
      <alignment vertical="center"/>
    </xf>
    <xf numFmtId="165" fontId="8" fillId="23" borderId="1" xfId="0" applyNumberFormat="1" applyFont="1" applyFill="1" applyBorder="1" applyAlignment="1">
      <alignment horizontal="right" vertical="center"/>
    </xf>
    <xf numFmtId="0" fontId="3" fillId="2" borderId="0" xfId="11" applyFont="1" applyFill="1" applyAlignment="1" applyProtection="1">
      <alignment horizontal="left" vertical="top" wrapText="1"/>
    </xf>
    <xf numFmtId="0" fontId="0" fillId="2" borderId="0" xfId="0" applyFill="1"/>
    <xf numFmtId="0" fontId="5" fillId="2" borderId="5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vertical="center"/>
    </xf>
    <xf numFmtId="0" fontId="0" fillId="2" borderId="5" xfId="0" applyFill="1" applyBorder="1"/>
    <xf numFmtId="0" fontId="3" fillId="2" borderId="0" xfId="0" applyFont="1" applyFill="1" applyAlignment="1" applyProtection="1">
      <alignment horizontal="left" vertical="top" wrapText="1"/>
    </xf>
    <xf numFmtId="0" fontId="5" fillId="2" borderId="0" xfId="11" applyFont="1" applyFill="1" applyAlignment="1" applyProtection="1">
      <alignment horizontal="left" wrapText="1"/>
    </xf>
    <xf numFmtId="0" fontId="0" fillId="0" borderId="0" xfId="0" applyFill="1"/>
    <xf numFmtId="0" fontId="0" fillId="0" borderId="0" xfId="0"/>
    <xf numFmtId="0" fontId="0" fillId="0" borderId="6" xfId="0" applyFill="1" applyBorder="1"/>
    <xf numFmtId="0" fontId="9" fillId="0" borderId="0" xfId="0" applyFont="1" applyProtection="1"/>
    <xf numFmtId="0" fontId="9" fillId="0" borderId="12" xfId="0" applyFont="1" applyFill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9" fillId="8" borderId="6" xfId="0" applyFont="1" applyFill="1" applyBorder="1" applyAlignment="1" applyProtection="1">
      <alignment horizontal="center" vertical="center" wrapText="1"/>
    </xf>
    <xf numFmtId="0" fontId="9" fillId="8" borderId="6" xfId="0" applyFont="1" applyFill="1" applyBorder="1" applyAlignment="1" applyProtection="1">
      <alignment horizontal="center" vertical="center"/>
    </xf>
    <xf numFmtId="0" fontId="0" fillId="8" borderId="6" xfId="0" applyFill="1" applyBorder="1"/>
    <xf numFmtId="3" fontId="9" fillId="8" borderId="6" xfId="0" applyNumberFormat="1" applyFont="1" applyFill="1" applyBorder="1" applyAlignment="1" applyProtection="1">
      <alignment horizontal="center" vertical="center" wrapText="1"/>
    </xf>
    <xf numFmtId="3" fontId="9" fillId="8" borderId="18" xfId="0" applyNumberFormat="1" applyFont="1" applyFill="1" applyBorder="1" applyAlignment="1" applyProtection="1">
      <alignment horizontal="center" vertical="center" wrapText="1"/>
    </xf>
    <xf numFmtId="3" fontId="9" fillId="8" borderId="2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</xf>
    <xf numFmtId="3" fontId="9" fillId="0" borderId="19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 applyProtection="1">
      <alignment horizontal="center" vertical="top" wrapText="1"/>
    </xf>
    <xf numFmtId="3" fontId="9" fillId="0" borderId="18" xfId="0" applyNumberFormat="1" applyFont="1" applyFill="1" applyBorder="1" applyAlignment="1" applyProtection="1">
      <alignment horizontal="center" vertical="top" wrapText="1"/>
    </xf>
    <xf numFmtId="0" fontId="9" fillId="0" borderId="5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vertical="center"/>
    </xf>
    <xf numFmtId="0" fontId="0" fillId="0" borderId="5" xfId="0" applyFill="1" applyBorder="1"/>
    <xf numFmtId="0" fontId="9" fillId="0" borderId="6" xfId="0" applyFont="1" applyFill="1" applyBorder="1" applyAlignment="1" applyProtection="1">
      <alignment horizontal="center" vertical="center"/>
    </xf>
    <xf numFmtId="4" fontId="8" fillId="22" borderId="21" xfId="0" applyNumberFormat="1" applyFont="1" applyFill="1" applyBorder="1" applyAlignment="1">
      <alignment horizontal="left" vertical="center"/>
    </xf>
    <xf numFmtId="0" fontId="0" fillId="9" borderId="18" xfId="0" applyFill="1" applyBorder="1"/>
    <xf numFmtId="4" fontId="8" fillId="19" borderId="53" xfId="0" applyNumberFormat="1" applyFont="1" applyFill="1" applyBorder="1" applyAlignment="1">
      <alignment horizontal="center" vertical="center" wrapText="1"/>
    </xf>
    <xf numFmtId="0" fontId="0" fillId="20" borderId="60" xfId="0" applyFill="1" applyBorder="1"/>
    <xf numFmtId="4" fontId="8" fillId="19" borderId="25" xfId="0" applyNumberFormat="1" applyFont="1" applyFill="1" applyBorder="1" applyAlignment="1" applyProtection="1">
      <alignment horizontal="center" vertical="center"/>
      <protection locked="0"/>
    </xf>
    <xf numFmtId="4" fontId="8" fillId="19" borderId="21" xfId="0" applyNumberFormat="1" applyFont="1" applyFill="1" applyBorder="1" applyAlignment="1">
      <alignment horizontal="left" vertical="center"/>
    </xf>
    <xf numFmtId="4" fontId="8" fillId="22" borderId="53" xfId="0" applyNumberFormat="1" applyFont="1" applyFill="1" applyBorder="1" applyAlignment="1">
      <alignment horizontal="center" vertical="center" wrapText="1"/>
    </xf>
    <xf numFmtId="0" fontId="0" fillId="9" borderId="60" xfId="0" applyFill="1" applyBorder="1"/>
    <xf numFmtId="4" fontId="8" fillId="22" borderId="25" xfId="0" applyNumberFormat="1" applyFont="1" applyFill="1" applyBorder="1" applyAlignment="1" applyProtection="1">
      <alignment horizontal="center" vertical="center"/>
      <protection locked="0"/>
    </xf>
    <xf numFmtId="4" fontId="8" fillId="17" borderId="33" xfId="0" applyNumberFormat="1" applyFont="1" applyFill="1" applyBorder="1" applyAlignment="1">
      <alignment horizontal="left" vertical="center"/>
    </xf>
    <xf numFmtId="0" fontId="0" fillId="17" borderId="35" xfId="0" applyFill="1" applyBorder="1"/>
    <xf numFmtId="4" fontId="8" fillId="0" borderId="23" xfId="0" applyNumberFormat="1" applyFont="1" applyFill="1" applyBorder="1" applyAlignment="1">
      <alignment horizontal="center" vertical="center" wrapText="1"/>
    </xf>
    <xf numFmtId="4" fontId="8" fillId="0" borderId="56" xfId="7" applyNumberFormat="1" applyFont="1" applyFill="1" applyBorder="1" applyAlignment="1" applyProtection="1">
      <alignment horizontal="center" vertical="center" wrapText="1"/>
      <protection locked="0"/>
    </xf>
    <xf numFmtId="4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53" xfId="0" applyNumberFormat="1" applyFont="1" applyFill="1" applyBorder="1" applyAlignment="1">
      <alignment horizontal="left" vertical="center"/>
    </xf>
    <xf numFmtId="0" fontId="0" fillId="0" borderId="57" xfId="0" applyFill="1" applyBorder="1"/>
    <xf numFmtId="4" fontId="8" fillId="0" borderId="33" xfId="0" applyNumberFormat="1" applyFont="1" applyFill="1" applyBorder="1" applyAlignment="1">
      <alignment horizontal="left" vertical="center"/>
    </xf>
    <xf numFmtId="0" fontId="0" fillId="0" borderId="35" xfId="0" applyFill="1" applyBorder="1"/>
    <xf numFmtId="4" fontId="8" fillId="17" borderId="23" xfId="0" applyNumberFormat="1" applyFont="1" applyFill="1" applyBorder="1" applyAlignment="1">
      <alignment horizontal="center" vertical="center" wrapText="1"/>
    </xf>
    <xf numFmtId="4" fontId="8" fillId="17" borderId="56" xfId="7" applyNumberFormat="1" applyFont="1" applyFill="1" applyBorder="1" applyAlignment="1" applyProtection="1">
      <alignment horizontal="center" vertical="center" wrapText="1"/>
      <protection locked="0"/>
    </xf>
    <xf numFmtId="4" fontId="8" fillId="17" borderId="5" xfId="0" applyNumberFormat="1" applyFont="1" applyFill="1" applyBorder="1" applyAlignment="1" applyProtection="1">
      <alignment horizontal="center" vertical="center"/>
      <protection locked="0"/>
    </xf>
    <xf numFmtId="4" fontId="8" fillId="17" borderId="53" xfId="0" applyNumberFormat="1" applyFont="1" applyFill="1" applyBorder="1" applyAlignment="1">
      <alignment horizontal="left" vertical="center"/>
    </xf>
    <xf numFmtId="0" fontId="0" fillId="17" borderId="57" xfId="0" applyFill="1" applyBorder="1"/>
    <xf numFmtId="4" fontId="8" fillId="16" borderId="33" xfId="0" applyNumberFormat="1" applyFont="1" applyFill="1" applyBorder="1" applyAlignment="1">
      <alignment horizontal="left" vertical="center"/>
    </xf>
    <xf numFmtId="0" fontId="0" fillId="16" borderId="35" xfId="0" applyFill="1" applyBorder="1"/>
    <xf numFmtId="3" fontId="8" fillId="0" borderId="25" xfId="0" applyNumberFormat="1" applyFont="1" applyFill="1" applyBorder="1" applyAlignment="1">
      <alignment horizontal="center" vertical="center" wrapText="1"/>
    </xf>
    <xf numFmtId="0" fontId="0" fillId="9" borderId="41" xfId="0" applyFill="1" applyBorder="1"/>
    <xf numFmtId="165" fontId="8" fillId="0" borderId="25" xfId="0" applyNumberFormat="1" applyFont="1" applyFill="1" applyBorder="1" applyAlignment="1">
      <alignment horizontal="center" vertical="center" wrapText="1"/>
    </xf>
    <xf numFmtId="4" fontId="8" fillId="15" borderId="53" xfId="0" applyNumberFormat="1" applyFont="1" applyFill="1" applyBorder="1" applyAlignment="1">
      <alignment horizontal="center" vertical="center" wrapText="1"/>
    </xf>
    <xf numFmtId="4" fontId="8" fillId="0" borderId="21" xfId="0" applyNumberFormat="1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8" fillId="16" borderId="23" xfId="0" applyNumberFormat="1" applyFont="1" applyFill="1" applyBorder="1" applyAlignment="1">
      <alignment horizontal="center" vertical="center" wrapText="1"/>
    </xf>
    <xf numFmtId="4" fontId="8" fillId="16" borderId="56" xfId="7" applyNumberFormat="1" applyFont="1" applyFill="1" applyBorder="1" applyAlignment="1" applyProtection="1">
      <alignment horizontal="center" vertical="center" wrapText="1"/>
      <protection locked="0"/>
    </xf>
    <xf numFmtId="4" fontId="8" fillId="16" borderId="5" xfId="0" applyNumberFormat="1" applyFont="1" applyFill="1" applyBorder="1" applyAlignment="1" applyProtection="1">
      <alignment horizontal="center" vertical="center"/>
      <protection locked="0"/>
    </xf>
    <xf numFmtId="4" fontId="8" fillId="16" borderId="53" xfId="0" applyNumberFormat="1" applyFont="1" applyFill="1" applyBorder="1" applyAlignment="1">
      <alignment horizontal="left" vertical="center"/>
    </xf>
    <xf numFmtId="0" fontId="0" fillId="16" borderId="57" xfId="0" applyFill="1" applyBorder="1"/>
    <xf numFmtId="4" fontId="8" fillId="0" borderId="4" xfId="0" applyNumberFormat="1" applyFont="1" applyFill="1" applyBorder="1" applyAlignment="1">
      <alignment horizontal="center" vertical="center" wrapText="1"/>
    </xf>
    <xf numFmtId="4" fontId="8" fillId="0" borderId="43" xfId="0" applyNumberFormat="1" applyFont="1" applyFill="1" applyBorder="1" applyAlignment="1">
      <alignment horizontal="center" vertical="center" wrapText="1"/>
    </xf>
    <xf numFmtId="4" fontId="8" fillId="13" borderId="44" xfId="0" applyNumberFormat="1" applyFont="1" applyFill="1" applyBorder="1" applyAlignment="1">
      <alignment horizontal="center" vertical="center" wrapText="1"/>
    </xf>
    <xf numFmtId="4" fontId="8" fillId="14" borderId="6" xfId="0" applyNumberFormat="1" applyFont="1" applyFill="1" applyBorder="1" applyAlignment="1">
      <alignment horizontal="center" vertical="center" wrapText="1"/>
    </xf>
    <xf numFmtId="4" fontId="8" fillId="0" borderId="25" xfId="0" applyNumberFormat="1" applyFont="1" applyFill="1" applyBorder="1" applyAlignment="1">
      <alignment horizontal="center" vertical="center" wrapText="1"/>
    </xf>
    <xf numFmtId="4" fontId="8" fillId="12" borderId="23" xfId="0" applyNumberFormat="1" applyFont="1" applyFill="1" applyBorder="1" applyAlignment="1">
      <alignment horizontal="center" vertical="center" wrapText="1"/>
    </xf>
    <xf numFmtId="165" fontId="8" fillId="12" borderId="25" xfId="0" applyNumberFormat="1" applyFont="1" applyFill="1" applyBorder="1" applyAlignment="1">
      <alignment horizontal="center" vertical="center" wrapText="1"/>
    </xf>
    <xf numFmtId="4" fontId="8" fillId="12" borderId="25" xfId="0" applyNumberFormat="1" applyFont="1" applyFill="1" applyBorder="1" applyAlignment="1">
      <alignment horizontal="center" vertical="center" wrapText="1"/>
    </xf>
    <xf numFmtId="3" fontId="8" fillId="12" borderId="25" xfId="0" applyNumberFormat="1" applyFont="1" applyFill="1" applyBorder="1" applyAlignment="1">
      <alignment horizontal="center" vertical="center" wrapText="1"/>
    </xf>
  </cellXfs>
  <cellStyles count="13">
    <cellStyle name="cf1" xfId="1"/>
    <cellStyle name="cf2" xfId="2"/>
    <cellStyle name="cf3" xfId="3"/>
    <cellStyle name="cf4" xfId="4"/>
    <cellStyle name="cf5" xfId="5"/>
    <cellStyle name="cf6" xfId="6"/>
    <cellStyle name="Comma 2" xfId="7"/>
    <cellStyle name="Hyperlink" xfId="8"/>
    <cellStyle name="Normal" xfId="0" builtinId="0" customBuiltin="1"/>
    <cellStyle name="Normal 14" xfId="9"/>
    <cellStyle name="Normal_Pupil Level School Census2010 Tables v1.0" xfId="10"/>
    <cellStyle name="Normal_Sheet1" xfId="11"/>
    <cellStyle name="Percent 2" xfId="12"/>
  </cellStyles>
  <dxfs count="0"/>
  <tableStyles count="0" defaultTableStyle="TableStyleMedium2" defaultPivotStyle="PivotStyleLight16"/>
  <colors>
    <mruColors>
      <color rgb="FFFFCC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37"/>
  <sheetViews>
    <sheetView tabSelected="1" topLeftCell="B1" zoomScaleNormal="100" workbookViewId="0">
      <pane xSplit="3" ySplit="8" topLeftCell="K9" activePane="bottomRight" state="frozen"/>
      <selection activeCell="B1" sqref="B1"/>
      <selection pane="topRight" activeCell="E1" sqref="E1"/>
      <selection pane="bottomLeft" activeCell="B9" sqref="B9"/>
      <selection pane="bottomRight" activeCell="M18" sqref="M18"/>
    </sheetView>
  </sheetViews>
  <sheetFormatPr defaultColWidth="9.7109375" defaultRowHeight="12.75" x14ac:dyDescent="0.2"/>
  <cols>
    <col min="1" max="1" width="6.85546875" style="2" customWidth="1"/>
    <col min="2" max="2" width="7.5703125" style="2" customWidth="1"/>
    <col min="3" max="3" width="102.42578125" style="2" customWidth="1"/>
    <col min="4" max="4" width="5.140625" style="2" customWidth="1"/>
    <col min="5" max="5" width="11.7109375" style="2" bestFit="1" customWidth="1"/>
    <col min="6" max="6" width="0.7109375" style="2" customWidth="1"/>
    <col min="7" max="7" width="12.7109375" style="2" bestFit="1" customWidth="1"/>
    <col min="8" max="8" width="0.85546875" style="2" customWidth="1"/>
    <col min="9" max="9" width="15.28515625" style="2" customWidth="1"/>
    <col min="10" max="10" width="0.85546875" style="2" customWidth="1"/>
    <col min="11" max="11" width="11.7109375" style="2" bestFit="1" customWidth="1"/>
    <col min="12" max="12" width="0.85546875" style="2" customWidth="1"/>
    <col min="13" max="13" width="12.140625" style="2" customWidth="1"/>
    <col min="14" max="14" width="3.7109375" style="2" customWidth="1"/>
    <col min="15" max="15" width="12.85546875" style="2" customWidth="1"/>
    <col min="16" max="16" width="5" style="2" customWidth="1"/>
    <col min="17" max="17" width="14.42578125" style="2" bestFit="1" customWidth="1"/>
    <col min="18" max="18" width="0.85546875" style="2" customWidth="1"/>
    <col min="19" max="19" width="12.42578125" style="2" bestFit="1" customWidth="1"/>
    <col min="20" max="20" width="0.85546875" style="2" customWidth="1"/>
    <col min="21" max="21" width="14.42578125" style="2" bestFit="1" customWidth="1"/>
    <col min="22" max="22" width="0.85546875" style="2" customWidth="1"/>
    <col min="23" max="23" width="10.28515625" style="2" customWidth="1"/>
    <col min="24" max="24" width="9.7109375" style="2" customWidth="1"/>
    <col min="25" max="25" width="28.7109375" style="2" hidden="1" customWidth="1"/>
    <col min="26" max="26" width="9.5703125" style="2" customWidth="1"/>
    <col min="27" max="27" width="9.7109375" style="2" hidden="1" customWidth="1"/>
    <col min="28" max="28" width="2.28515625" style="2" hidden="1" customWidth="1"/>
    <col min="29" max="48" width="9.7109375" style="2" hidden="1" customWidth="1"/>
    <col min="49" max="49" width="0.5703125" style="2" hidden="1" customWidth="1"/>
    <col min="50" max="51" width="9.7109375" style="2" hidden="1" customWidth="1"/>
    <col min="52" max="52" width="9.7109375" style="2" customWidth="1"/>
    <col min="53" max="16384" width="9.7109375" style="2"/>
  </cols>
  <sheetData>
    <row r="1" spans="1:4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49" s="8" customFormat="1" x14ac:dyDescent="0.2">
      <c r="A2" s="1"/>
      <c r="B2" s="3"/>
      <c r="C2" s="4" t="s">
        <v>0</v>
      </c>
      <c r="D2" s="5"/>
      <c r="E2" s="5"/>
      <c r="F2" s="5"/>
      <c r="G2" s="5"/>
      <c r="H2" s="5"/>
      <c r="I2" s="5"/>
      <c r="J2" s="1"/>
      <c r="K2" s="1"/>
      <c r="L2" s="1"/>
      <c r="M2" s="1"/>
      <c r="N2" s="1"/>
      <c r="O2" s="1"/>
      <c r="P2" s="1"/>
      <c r="Q2" s="6"/>
      <c r="R2" s="7"/>
      <c r="S2" s="7"/>
      <c r="T2" s="1"/>
      <c r="U2" s="6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s="8" customFormat="1" ht="13.5" thickBot="1" x14ac:dyDescent="0.25">
      <c r="A3" s="1"/>
      <c r="B3" s="3"/>
      <c r="C3" s="9"/>
      <c r="D3" s="10"/>
      <c r="E3" s="5"/>
      <c r="F3" s="10"/>
      <c r="G3" s="5"/>
      <c r="H3" s="10"/>
      <c r="I3" s="5"/>
      <c r="J3" s="1"/>
      <c r="K3" s="1"/>
      <c r="L3" s="1"/>
      <c r="M3" s="1"/>
      <c r="N3" s="1"/>
      <c r="O3" s="1"/>
      <c r="P3" s="1"/>
      <c r="Q3" s="6"/>
      <c r="R3" s="7"/>
      <c r="S3" s="7"/>
      <c r="T3" s="1"/>
      <c r="U3" s="6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s="8" customFormat="1" ht="13.5" thickBot="1" x14ac:dyDescent="0.25">
      <c r="A4" s="1"/>
      <c r="B4" s="3"/>
      <c r="C4" s="11" t="s">
        <v>1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  <c r="R4" s="12"/>
      <c r="S4" s="12"/>
      <c r="T4" s="12"/>
      <c r="U4" s="13"/>
      <c r="V4" s="12"/>
      <c r="W4" s="14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s="8" customFormat="1" ht="13.5" thickBot="1" x14ac:dyDescent="0.25">
      <c r="A5" s="1"/>
      <c r="B5" s="3"/>
      <c r="C5" s="1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6"/>
      <c r="R5" s="1"/>
      <c r="S5" s="1"/>
      <c r="T5" s="1"/>
      <c r="U5" s="6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s="8" customFormat="1" ht="27.75" customHeight="1" thickBot="1" x14ac:dyDescent="0.3">
      <c r="A6" s="1"/>
      <c r="B6" s="3"/>
      <c r="C6" s="596" t="s">
        <v>339</v>
      </c>
      <c r="D6" s="596"/>
      <c r="E6" s="596"/>
      <c r="F6" s="596"/>
      <c r="G6" s="596"/>
      <c r="H6" s="596"/>
      <c r="I6" s="597" t="s">
        <v>3</v>
      </c>
      <c r="J6" s="597"/>
      <c r="K6" s="597"/>
      <c r="L6" s="16"/>
      <c r="M6" s="16"/>
      <c r="N6" s="598"/>
      <c r="O6" s="598"/>
      <c r="P6" s="5"/>
      <c r="Q6" s="17"/>
      <c r="R6" s="18"/>
      <c r="S6" s="19"/>
      <c r="T6" s="19"/>
      <c r="U6" s="20"/>
      <c r="V6" s="2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s="8" customFormat="1" x14ac:dyDescent="0.2">
      <c r="A7" s="1"/>
      <c r="B7" s="3"/>
      <c r="C7" s="1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6"/>
      <c r="R7" s="1"/>
      <c r="S7" s="1"/>
      <c r="T7" s="1"/>
      <c r="U7" s="6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s="8" customFormat="1" ht="60.75" customHeight="1" x14ac:dyDescent="0.2">
      <c r="A8" s="1"/>
      <c r="B8" s="3"/>
      <c r="C8" s="22" t="s">
        <v>4</v>
      </c>
      <c r="D8" s="23"/>
      <c r="E8" s="24" t="s">
        <v>5</v>
      </c>
      <c r="F8" s="25"/>
      <c r="G8" s="24" t="s">
        <v>6</v>
      </c>
      <c r="H8" s="25"/>
      <c r="I8" s="24" t="s">
        <v>7</v>
      </c>
      <c r="J8" s="25"/>
      <c r="K8" s="24" t="s">
        <v>8</v>
      </c>
      <c r="L8" s="26"/>
      <c r="M8" s="24" t="s">
        <v>9</v>
      </c>
      <c r="N8" s="25"/>
      <c r="O8" s="24" t="s">
        <v>10</v>
      </c>
      <c r="P8" s="25"/>
      <c r="Q8" s="27" t="s">
        <v>11</v>
      </c>
      <c r="R8" s="25"/>
      <c r="S8" s="24" t="s">
        <v>12</v>
      </c>
      <c r="T8" s="25"/>
      <c r="U8" s="28" t="s">
        <v>13</v>
      </c>
      <c r="V8" s="29"/>
      <c r="W8" s="2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s="8" customFormat="1" ht="19.5" customHeight="1" x14ac:dyDescent="0.2">
      <c r="A9" s="1"/>
      <c r="B9" s="3"/>
      <c r="C9" s="30"/>
      <c r="D9" s="30"/>
      <c r="E9" s="26"/>
      <c r="F9" s="26"/>
      <c r="G9" s="26"/>
      <c r="H9" s="26"/>
      <c r="I9" s="26"/>
      <c r="J9" s="26"/>
      <c r="K9" s="31"/>
      <c r="L9" s="26"/>
      <c r="M9" s="31"/>
      <c r="N9" s="26"/>
      <c r="O9" s="26"/>
      <c r="P9" s="26"/>
      <c r="Q9" s="32"/>
      <c r="R9" s="26"/>
      <c r="S9" s="26"/>
      <c r="T9" s="26"/>
      <c r="U9" s="33"/>
      <c r="V9" s="26"/>
      <c r="W9" s="2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s="8" customFormat="1" x14ac:dyDescent="0.2">
      <c r="A10" s="1"/>
      <c r="B10" s="3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>
        <v>14</v>
      </c>
      <c r="S10" s="30"/>
      <c r="T10" s="30">
        <v>16</v>
      </c>
      <c r="U10" s="34"/>
      <c r="V10" s="30">
        <v>18</v>
      </c>
      <c r="W10" s="3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s="8" customFormat="1" x14ac:dyDescent="0.2">
      <c r="A11" s="1"/>
      <c r="B11" s="35">
        <v>1</v>
      </c>
      <c r="C11" s="36" t="s">
        <v>14</v>
      </c>
      <c r="D11" s="30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0"/>
      <c r="W11" s="37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s="8" customFormat="1" x14ac:dyDescent="0.2">
      <c r="A12" s="1"/>
      <c r="B12" s="35"/>
      <c r="C12" s="36"/>
      <c r="D12" s="30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0"/>
      <c r="W12" s="37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s="8" customFormat="1" x14ac:dyDescent="0.2">
      <c r="A13" s="1"/>
      <c r="B13" s="35"/>
      <c r="C13" s="36"/>
      <c r="D13" s="30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0"/>
      <c r="W13" s="37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s="8" customFormat="1" x14ac:dyDescent="0.2">
      <c r="A14" s="1"/>
      <c r="B14" s="35" t="s">
        <v>15</v>
      </c>
      <c r="C14" s="1" t="s">
        <v>16</v>
      </c>
      <c r="D14" s="30"/>
      <c r="E14" s="38">
        <v>8170461</v>
      </c>
      <c r="F14" s="37"/>
      <c r="G14" s="38">
        <v>53452233</v>
      </c>
      <c r="H14" s="37"/>
      <c r="I14" s="38">
        <v>43010164</v>
      </c>
      <c r="J14" s="37"/>
      <c r="K14" s="38">
        <v>3750000</v>
      </c>
      <c r="L14" s="37"/>
      <c r="M14" s="38">
        <v>880000</v>
      </c>
      <c r="N14" s="37"/>
      <c r="O14" s="37"/>
      <c r="P14" s="37"/>
      <c r="Q14" s="38">
        <f>E14+G14+I14+K14+M14</f>
        <v>109262858</v>
      </c>
      <c r="R14" s="37"/>
      <c r="S14" s="39"/>
      <c r="T14" s="37"/>
      <c r="U14" s="38">
        <f>Q14-S14</f>
        <v>109262858</v>
      </c>
      <c r="V14" s="30"/>
      <c r="W14" s="37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s="8" customFormat="1" x14ac:dyDescent="0.2">
      <c r="A15" s="1"/>
      <c r="B15" s="40"/>
      <c r="C15" s="1"/>
      <c r="D15" s="30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0"/>
      <c r="W15" s="37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s="8" customFormat="1" x14ac:dyDescent="0.2">
      <c r="A16" s="1"/>
      <c r="B16" s="35"/>
      <c r="C16" s="36" t="s">
        <v>17</v>
      </c>
      <c r="D16" s="41"/>
      <c r="E16" s="42"/>
      <c r="F16" s="43"/>
      <c r="G16" s="42"/>
      <c r="H16" s="43"/>
      <c r="I16" s="42"/>
      <c r="J16" s="43"/>
      <c r="K16" s="42"/>
      <c r="L16" s="42"/>
      <c r="M16" s="42"/>
      <c r="N16" s="43"/>
      <c r="O16" s="43"/>
      <c r="P16" s="44"/>
      <c r="Q16" s="45"/>
      <c r="R16" s="44"/>
      <c r="S16" s="37"/>
      <c r="T16" s="37"/>
      <c r="U16" s="37"/>
      <c r="V16" s="46"/>
      <c r="W16" s="47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x14ac:dyDescent="0.2">
      <c r="A17" s="48"/>
      <c r="B17" s="35" t="s">
        <v>18</v>
      </c>
      <c r="C17" s="15" t="s">
        <v>19</v>
      </c>
      <c r="D17" s="49"/>
      <c r="E17" s="39"/>
      <c r="F17" s="50"/>
      <c r="G17" s="38">
        <v>0</v>
      </c>
      <c r="H17" s="51"/>
      <c r="I17" s="38">
        <v>0</v>
      </c>
      <c r="J17" s="52"/>
      <c r="K17" s="39"/>
      <c r="L17" s="39"/>
      <c r="M17" s="39"/>
      <c r="N17" s="53"/>
      <c r="O17" s="39"/>
      <c r="P17" s="54"/>
      <c r="Q17" s="38">
        <f>E17+G17+I17+K17+M17</f>
        <v>0</v>
      </c>
      <c r="R17" s="56"/>
      <c r="S17" s="73">
        <v>0</v>
      </c>
      <c r="T17" s="56"/>
      <c r="U17" s="38">
        <f>Q17-S17</f>
        <v>0</v>
      </c>
      <c r="V17" s="59"/>
      <c r="W17" s="453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</row>
    <row r="18" spans="1:49" s="8" customFormat="1" x14ac:dyDescent="0.2">
      <c r="A18" s="1"/>
      <c r="B18" s="35" t="s">
        <v>20</v>
      </c>
      <c r="C18" s="1" t="s">
        <v>21</v>
      </c>
      <c r="D18" s="49"/>
      <c r="E18" s="60"/>
      <c r="F18" s="53"/>
      <c r="G18" s="61">
        <v>0</v>
      </c>
      <c r="H18" s="53"/>
      <c r="I18" s="61">
        <v>0</v>
      </c>
      <c r="J18" s="53"/>
      <c r="K18" s="60"/>
      <c r="L18" s="60"/>
      <c r="M18" s="60"/>
      <c r="N18" s="53"/>
      <c r="O18" s="53"/>
      <c r="P18" s="54"/>
      <c r="Q18" s="38">
        <f t="shared" ref="Q18:Q26" si="0">E18+G18+I18+K18+M18</f>
        <v>0</v>
      </c>
      <c r="R18" s="54"/>
      <c r="S18" s="73">
        <v>0</v>
      </c>
      <c r="T18" s="54"/>
      <c r="U18" s="38">
        <f t="shared" ref="U18:U26" si="1">Q18-S18</f>
        <v>0</v>
      </c>
      <c r="V18" s="63"/>
      <c r="W18" s="64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s="8" customFormat="1" x14ac:dyDescent="0.2">
      <c r="A19" s="1"/>
      <c r="B19" s="35" t="s">
        <v>22</v>
      </c>
      <c r="C19" s="1" t="s">
        <v>23</v>
      </c>
      <c r="D19" s="49"/>
      <c r="E19" s="60"/>
      <c r="F19" s="53"/>
      <c r="G19" s="61">
        <v>45797</v>
      </c>
      <c r="H19" s="53"/>
      <c r="I19" s="61">
        <v>8703</v>
      </c>
      <c r="J19" s="53"/>
      <c r="K19" s="60"/>
      <c r="L19" s="60"/>
      <c r="M19" s="60"/>
      <c r="N19" s="53"/>
      <c r="O19" s="53"/>
      <c r="P19" s="54"/>
      <c r="Q19" s="38">
        <f t="shared" si="0"/>
        <v>54500</v>
      </c>
      <c r="R19" s="54"/>
      <c r="S19" s="73">
        <v>0</v>
      </c>
      <c r="T19" s="54"/>
      <c r="U19" s="38">
        <f t="shared" si="1"/>
        <v>54500</v>
      </c>
      <c r="V19" s="63"/>
      <c r="W19" s="64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s="8" customFormat="1" x14ac:dyDescent="0.2">
      <c r="A20" s="1"/>
      <c r="B20" s="35" t="s">
        <v>24</v>
      </c>
      <c r="C20" s="1" t="s">
        <v>25</v>
      </c>
      <c r="D20" s="49"/>
      <c r="E20" s="60"/>
      <c r="F20" s="53"/>
      <c r="G20" s="61">
        <v>8533</v>
      </c>
      <c r="H20" s="53"/>
      <c r="I20" s="61">
        <v>2705</v>
      </c>
      <c r="J20" s="53"/>
      <c r="K20" s="60"/>
      <c r="L20" s="60"/>
      <c r="M20" s="60"/>
      <c r="N20" s="53"/>
      <c r="O20" s="53"/>
      <c r="P20" s="54"/>
      <c r="Q20" s="38">
        <f t="shared" si="0"/>
        <v>11238</v>
      </c>
      <c r="R20" s="54"/>
      <c r="S20" s="73">
        <v>0</v>
      </c>
      <c r="T20" s="54"/>
      <c r="U20" s="38">
        <f t="shared" si="1"/>
        <v>11238</v>
      </c>
      <c r="V20" s="63"/>
      <c r="W20" s="64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s="8" customFormat="1" x14ac:dyDescent="0.2">
      <c r="A21" s="1"/>
      <c r="B21" s="35" t="s">
        <v>26</v>
      </c>
      <c r="C21" s="1" t="s">
        <v>27</v>
      </c>
      <c r="D21" s="49"/>
      <c r="E21" s="60"/>
      <c r="F21" s="53"/>
      <c r="G21" s="61">
        <v>0</v>
      </c>
      <c r="H21" s="53"/>
      <c r="I21" s="61">
        <v>0</v>
      </c>
      <c r="J21" s="53"/>
      <c r="K21" s="60"/>
      <c r="L21" s="60"/>
      <c r="M21" s="60"/>
      <c r="N21" s="53"/>
      <c r="O21" s="53"/>
      <c r="P21" s="54"/>
      <c r="Q21" s="38">
        <f t="shared" si="0"/>
        <v>0</v>
      </c>
      <c r="R21" s="54"/>
      <c r="S21" s="73">
        <v>0</v>
      </c>
      <c r="T21" s="54"/>
      <c r="U21" s="38">
        <f t="shared" si="1"/>
        <v>0</v>
      </c>
      <c r="V21" s="63"/>
      <c r="W21" s="64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s="8" customFormat="1" x14ac:dyDescent="0.2">
      <c r="A22" s="1"/>
      <c r="B22" s="35" t="s">
        <v>28</v>
      </c>
      <c r="C22" s="1" t="s">
        <v>29</v>
      </c>
      <c r="D22" s="49"/>
      <c r="E22" s="60"/>
      <c r="F22" s="53"/>
      <c r="G22" s="61">
        <v>0</v>
      </c>
      <c r="H22" s="53"/>
      <c r="I22" s="61">
        <v>0</v>
      </c>
      <c r="J22" s="53"/>
      <c r="K22" s="60"/>
      <c r="L22" s="60"/>
      <c r="M22" s="60"/>
      <c r="N22" s="53"/>
      <c r="O22" s="53"/>
      <c r="P22" s="54"/>
      <c r="Q22" s="38">
        <f t="shared" si="0"/>
        <v>0</v>
      </c>
      <c r="R22" s="54"/>
      <c r="S22" s="73">
        <v>0</v>
      </c>
      <c r="T22" s="54"/>
      <c r="U22" s="38">
        <f t="shared" si="1"/>
        <v>0</v>
      </c>
      <c r="V22" s="63"/>
      <c r="W22" s="64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s="8" customFormat="1" x14ac:dyDescent="0.2">
      <c r="A23" s="1"/>
      <c r="B23" s="35" t="s">
        <v>30</v>
      </c>
      <c r="C23" s="1" t="s">
        <v>31</v>
      </c>
      <c r="D23" s="49"/>
      <c r="E23" s="60"/>
      <c r="F23" s="53"/>
      <c r="G23" s="61">
        <v>20300</v>
      </c>
      <c r="H23" s="53"/>
      <c r="I23" s="61">
        <v>1750</v>
      </c>
      <c r="J23" s="53"/>
      <c r="K23" s="60"/>
      <c r="L23" s="60"/>
      <c r="M23" s="60"/>
      <c r="N23" s="53"/>
      <c r="O23" s="53"/>
      <c r="P23" s="54"/>
      <c r="Q23" s="38">
        <f t="shared" si="0"/>
        <v>22050</v>
      </c>
      <c r="R23" s="54"/>
      <c r="S23" s="73">
        <v>0</v>
      </c>
      <c r="T23" s="54"/>
      <c r="U23" s="38">
        <f t="shared" si="1"/>
        <v>22050</v>
      </c>
      <c r="V23" s="63"/>
      <c r="W23" s="64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s="8" customFormat="1" x14ac:dyDescent="0.2">
      <c r="A24" s="1"/>
      <c r="B24" s="35" t="s">
        <v>32</v>
      </c>
      <c r="C24" s="1" t="s">
        <v>33</v>
      </c>
      <c r="D24" s="49"/>
      <c r="E24" s="53"/>
      <c r="F24" s="53"/>
      <c r="G24" s="55">
        <v>0</v>
      </c>
      <c r="H24" s="53"/>
      <c r="I24" s="55">
        <v>0</v>
      </c>
      <c r="J24" s="53"/>
      <c r="K24" s="53"/>
      <c r="L24" s="53"/>
      <c r="M24" s="53"/>
      <c r="N24" s="53"/>
      <c r="O24" s="53"/>
      <c r="P24" s="54"/>
      <c r="Q24" s="38">
        <f t="shared" si="0"/>
        <v>0</v>
      </c>
      <c r="R24" s="54"/>
      <c r="S24" s="73">
        <v>0</v>
      </c>
      <c r="T24" s="54"/>
      <c r="U24" s="38">
        <f t="shared" si="1"/>
        <v>0</v>
      </c>
      <c r="V24" s="63"/>
      <c r="W24" s="64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s="8" customFormat="1" x14ac:dyDescent="0.2">
      <c r="A25" s="1"/>
      <c r="B25" s="35" t="s">
        <v>34</v>
      </c>
      <c r="C25" s="1" t="s">
        <v>35</v>
      </c>
      <c r="D25" s="49"/>
      <c r="E25" s="53"/>
      <c r="F25" s="53"/>
      <c r="G25" s="55">
        <v>0</v>
      </c>
      <c r="H25" s="53"/>
      <c r="I25" s="55">
        <v>33219</v>
      </c>
      <c r="J25" s="53"/>
      <c r="K25" s="53"/>
      <c r="L25" s="53"/>
      <c r="M25" s="53"/>
      <c r="N25" s="53"/>
      <c r="O25" s="53"/>
      <c r="P25" s="54"/>
      <c r="Q25" s="38">
        <f t="shared" si="0"/>
        <v>33219</v>
      </c>
      <c r="R25" s="54"/>
      <c r="S25" s="73">
        <v>0</v>
      </c>
      <c r="T25" s="54"/>
      <c r="U25" s="38">
        <f t="shared" si="1"/>
        <v>33219</v>
      </c>
      <c r="V25" s="63"/>
      <c r="W25" s="64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s="8" customFormat="1" x14ac:dyDescent="0.2">
      <c r="A26" s="1"/>
      <c r="B26" s="35" t="s">
        <v>36</v>
      </c>
      <c r="C26" s="1" t="s">
        <v>37</v>
      </c>
      <c r="D26" s="49"/>
      <c r="E26" s="53"/>
      <c r="F26" s="53"/>
      <c r="G26" s="55">
        <v>0</v>
      </c>
      <c r="H26" s="53"/>
      <c r="I26" s="55">
        <v>0</v>
      </c>
      <c r="J26" s="53"/>
      <c r="K26" s="53"/>
      <c r="L26" s="53"/>
      <c r="M26" s="53"/>
      <c r="N26" s="53"/>
      <c r="O26" s="53"/>
      <c r="P26" s="54"/>
      <c r="Q26" s="38">
        <f t="shared" si="0"/>
        <v>0</v>
      </c>
      <c r="R26" s="54"/>
      <c r="S26" s="452">
        <v>0</v>
      </c>
      <c r="T26" s="54"/>
      <c r="U26" s="38">
        <f t="shared" si="1"/>
        <v>0</v>
      </c>
      <c r="V26" s="63"/>
      <c r="W26" s="64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s="8" customFormat="1" x14ac:dyDescent="0.2">
      <c r="A27" s="1"/>
      <c r="B27" s="3"/>
      <c r="C27" s="65"/>
      <c r="D27" s="49"/>
      <c r="E27" s="60"/>
      <c r="F27" s="53"/>
      <c r="G27" s="60"/>
      <c r="H27" s="53"/>
      <c r="I27" s="53"/>
      <c r="J27" s="53"/>
      <c r="K27" s="53"/>
      <c r="L27" s="53"/>
      <c r="M27" s="53"/>
      <c r="N27" s="53"/>
      <c r="O27" s="53"/>
      <c r="P27" s="54"/>
      <c r="Q27" s="54"/>
      <c r="R27" s="54"/>
      <c r="S27" s="66"/>
      <c r="T27" s="54"/>
      <c r="U27" s="67"/>
      <c r="V27" s="63"/>
      <c r="W27" s="64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s="8" customFormat="1" x14ac:dyDescent="0.2">
      <c r="A28" s="1"/>
      <c r="B28" s="3"/>
      <c r="C28" s="68" t="s">
        <v>38</v>
      </c>
      <c r="D28" s="49"/>
      <c r="E28" s="69"/>
      <c r="F28" s="53"/>
      <c r="G28" s="69"/>
      <c r="H28" s="53"/>
      <c r="I28" s="53"/>
      <c r="J28" s="53"/>
      <c r="K28" s="53"/>
      <c r="L28" s="53"/>
      <c r="M28" s="53"/>
      <c r="N28" s="53"/>
      <c r="O28" s="53"/>
      <c r="P28" s="54"/>
      <c r="Q28" s="70"/>
      <c r="R28" s="54"/>
      <c r="S28" s="71"/>
      <c r="T28" s="54"/>
      <c r="U28" s="72"/>
      <c r="V28" s="63"/>
      <c r="W28" s="64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s="8" customFormat="1" x14ac:dyDescent="0.2">
      <c r="A29" s="1"/>
      <c r="B29" s="3" t="s">
        <v>39</v>
      </c>
      <c r="C29" s="65" t="s">
        <v>40</v>
      </c>
      <c r="D29" s="49"/>
      <c r="E29" s="55">
        <v>0</v>
      </c>
      <c r="F29" s="53"/>
      <c r="G29" s="55">
        <v>1004288.34</v>
      </c>
      <c r="H29" s="53"/>
      <c r="I29" s="55">
        <v>789645.01</v>
      </c>
      <c r="J29" s="53"/>
      <c r="K29" s="55">
        <v>3349073.98</v>
      </c>
      <c r="L29" s="53"/>
      <c r="M29" s="55">
        <v>398285.35</v>
      </c>
      <c r="N29" s="53"/>
      <c r="O29" s="53"/>
      <c r="P29" s="54"/>
      <c r="Q29" s="38">
        <f>E29+G29+I29+K29+M29+O29</f>
        <v>5541292.6799999997</v>
      </c>
      <c r="R29" s="54"/>
      <c r="S29" s="73">
        <f>14609+33659+2378+4354+165000+100000</f>
        <v>320000</v>
      </c>
      <c r="T29" s="54"/>
      <c r="U29" s="38">
        <f t="shared" ref="U29:U41" si="2">Q29-S29</f>
        <v>5221292.68</v>
      </c>
      <c r="V29" s="63"/>
      <c r="W29" s="64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s="8" customFormat="1" x14ac:dyDescent="0.2">
      <c r="A30" s="1"/>
      <c r="B30" s="3" t="s">
        <v>41</v>
      </c>
      <c r="C30" s="65" t="s">
        <v>42</v>
      </c>
      <c r="D30" s="49"/>
      <c r="E30" s="55">
        <v>0</v>
      </c>
      <c r="F30" s="53"/>
      <c r="G30" s="55">
        <v>0</v>
      </c>
      <c r="H30" s="53"/>
      <c r="I30" s="55">
        <v>0</v>
      </c>
      <c r="J30" s="53"/>
      <c r="K30" s="73">
        <v>0</v>
      </c>
      <c r="L30" s="53"/>
      <c r="M30" s="73">
        <v>0</v>
      </c>
      <c r="N30" s="53"/>
      <c r="O30" s="73">
        <v>1100000</v>
      </c>
      <c r="P30" s="54"/>
      <c r="Q30" s="38">
        <f t="shared" ref="Q30:Q41" si="3">E30+G30+I30+K30+M30+O30</f>
        <v>1100000</v>
      </c>
      <c r="R30" s="54"/>
      <c r="S30" s="73">
        <v>0</v>
      </c>
      <c r="T30" s="54"/>
      <c r="U30" s="38">
        <f t="shared" si="2"/>
        <v>1100000</v>
      </c>
      <c r="V30" s="63"/>
      <c r="W30" s="6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s="8" customFormat="1" x14ac:dyDescent="0.2">
      <c r="A31" s="1"/>
      <c r="B31" s="3" t="s">
        <v>43</v>
      </c>
      <c r="C31" s="65" t="s">
        <v>44</v>
      </c>
      <c r="D31" s="49"/>
      <c r="E31" s="62">
        <v>129999.96</v>
      </c>
      <c r="F31" s="54"/>
      <c r="G31" s="55">
        <v>0</v>
      </c>
      <c r="H31" s="53"/>
      <c r="I31" s="62">
        <f>1909032*0.34</f>
        <v>649070.88</v>
      </c>
      <c r="J31" s="53"/>
      <c r="K31" s="62">
        <f>1909032*0.33</f>
        <v>629980.56000000006</v>
      </c>
      <c r="L31" s="54"/>
      <c r="M31" s="438">
        <v>0</v>
      </c>
      <c r="N31" s="53"/>
      <c r="O31" s="62">
        <f>1909032*0.33</f>
        <v>629980.56000000006</v>
      </c>
      <c r="P31" s="54"/>
      <c r="Q31" s="38">
        <f t="shared" si="3"/>
        <v>2039031.96</v>
      </c>
      <c r="R31" s="54"/>
      <c r="S31" s="73">
        <v>0</v>
      </c>
      <c r="T31" s="54"/>
      <c r="U31" s="38">
        <f t="shared" si="2"/>
        <v>2039031.96</v>
      </c>
      <c r="V31" s="63"/>
      <c r="W31" s="64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s="8" customFormat="1" x14ac:dyDescent="0.2">
      <c r="A32" s="1"/>
      <c r="B32" s="3" t="s">
        <v>45</v>
      </c>
      <c r="C32" s="74" t="s">
        <v>46</v>
      </c>
      <c r="D32" s="49"/>
      <c r="E32" s="55">
        <v>0</v>
      </c>
      <c r="F32" s="54"/>
      <c r="G32" s="62">
        <v>135000</v>
      </c>
      <c r="H32" s="53"/>
      <c r="I32" s="55">
        <v>0</v>
      </c>
      <c r="J32" s="53"/>
      <c r="K32" s="54"/>
      <c r="L32" s="54"/>
      <c r="M32" s="54"/>
      <c r="N32" s="53"/>
      <c r="O32" s="54"/>
      <c r="P32" s="54"/>
      <c r="Q32" s="38">
        <f t="shared" si="3"/>
        <v>135000</v>
      </c>
      <c r="R32" s="54"/>
      <c r="S32" s="73">
        <v>0</v>
      </c>
      <c r="T32" s="54"/>
      <c r="U32" s="38">
        <f t="shared" si="2"/>
        <v>135000</v>
      </c>
      <c r="V32" s="63"/>
      <c r="W32" s="64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s="8" customFormat="1" x14ac:dyDescent="0.2">
      <c r="A33" s="1"/>
      <c r="B33" s="3" t="s">
        <v>47</v>
      </c>
      <c r="C33" s="65" t="s">
        <v>48</v>
      </c>
      <c r="D33" s="49"/>
      <c r="E33" s="55">
        <v>0</v>
      </c>
      <c r="F33" s="54"/>
      <c r="G33" s="62">
        <f>1260179.07*0.55</f>
        <v>693098.48850000009</v>
      </c>
      <c r="H33" s="53"/>
      <c r="I33" s="62">
        <f>1260179.07*0.43</f>
        <v>541877.00010000006</v>
      </c>
      <c r="J33" s="53"/>
      <c r="K33" s="62">
        <f>1260179.07*0.02</f>
        <v>25203.581400000003</v>
      </c>
      <c r="L33" s="54"/>
      <c r="M33" s="73">
        <v>0</v>
      </c>
      <c r="N33" s="53"/>
      <c r="O33" s="438">
        <v>0</v>
      </c>
      <c r="P33" s="54"/>
      <c r="Q33" s="38">
        <f t="shared" si="3"/>
        <v>1260179.0700000003</v>
      </c>
      <c r="R33" s="54"/>
      <c r="S33" s="73">
        <v>0</v>
      </c>
      <c r="T33" s="54"/>
      <c r="U33" s="38">
        <f t="shared" si="2"/>
        <v>1260179.0700000003</v>
      </c>
      <c r="V33" s="63"/>
      <c r="W33" s="64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s="8" customFormat="1" x14ac:dyDescent="0.2">
      <c r="A34" s="1"/>
      <c r="B34" s="3" t="s">
        <v>49</v>
      </c>
      <c r="C34" s="65" t="s">
        <v>50</v>
      </c>
      <c r="D34" s="49"/>
      <c r="E34" s="54"/>
      <c r="F34" s="54"/>
      <c r="G34" s="54"/>
      <c r="H34" s="53"/>
      <c r="I34" s="54"/>
      <c r="J34" s="53"/>
      <c r="K34" s="62">
        <v>278206</v>
      </c>
      <c r="L34" s="54"/>
      <c r="M34" s="73">
        <v>0</v>
      </c>
      <c r="N34" s="53"/>
      <c r="O34" s="54"/>
      <c r="P34" s="54"/>
      <c r="Q34" s="38">
        <f t="shared" si="3"/>
        <v>278206</v>
      </c>
      <c r="R34" s="54"/>
      <c r="S34" s="73">
        <v>0</v>
      </c>
      <c r="T34" s="54"/>
      <c r="U34" s="38">
        <f t="shared" si="2"/>
        <v>278206</v>
      </c>
      <c r="V34" s="63"/>
      <c r="W34" s="64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s="8" customFormat="1" x14ac:dyDescent="0.2">
      <c r="A35" s="1"/>
      <c r="B35" s="3" t="s">
        <v>51</v>
      </c>
      <c r="C35" s="65" t="s">
        <v>52</v>
      </c>
      <c r="D35" s="49"/>
      <c r="E35" s="55">
        <v>0</v>
      </c>
      <c r="F35" s="54"/>
      <c r="G35" s="55">
        <v>0</v>
      </c>
      <c r="H35" s="53"/>
      <c r="I35" s="55">
        <v>0</v>
      </c>
      <c r="J35" s="53"/>
      <c r="K35" s="55">
        <v>0</v>
      </c>
      <c r="L35" s="54"/>
      <c r="M35" s="55">
        <v>0</v>
      </c>
      <c r="N35" s="53"/>
      <c r="O35" s="55">
        <v>0</v>
      </c>
      <c r="P35" s="54"/>
      <c r="Q35" s="55">
        <v>0</v>
      </c>
      <c r="R35" s="54"/>
      <c r="S35" s="73">
        <v>0</v>
      </c>
      <c r="T35" s="54"/>
      <c r="U35" s="38">
        <f t="shared" si="2"/>
        <v>0</v>
      </c>
      <c r="V35" s="63"/>
      <c r="W35" s="64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s="8" customFormat="1" x14ac:dyDescent="0.2">
      <c r="A36" s="1"/>
      <c r="B36" s="3" t="s">
        <v>53</v>
      </c>
      <c r="C36" s="65" t="s">
        <v>54</v>
      </c>
      <c r="D36" s="49"/>
      <c r="E36" s="55">
        <v>0</v>
      </c>
      <c r="F36" s="54"/>
      <c r="G36" s="62">
        <f>394999.85*0.55</f>
        <v>217249.91750000001</v>
      </c>
      <c r="H36" s="53"/>
      <c r="I36" s="62">
        <f>394999.85*0.43</f>
        <v>169849.93549999999</v>
      </c>
      <c r="J36" s="53"/>
      <c r="K36" s="62">
        <f>394999.85*0.02</f>
        <v>7899.9969999999994</v>
      </c>
      <c r="L36" s="54"/>
      <c r="M36" s="55">
        <v>0</v>
      </c>
      <c r="N36" s="53"/>
      <c r="O36" s="55">
        <v>0</v>
      </c>
      <c r="P36" s="54"/>
      <c r="Q36" s="38">
        <f t="shared" si="3"/>
        <v>394999.85</v>
      </c>
      <c r="R36" s="54"/>
      <c r="S36" s="73">
        <v>0</v>
      </c>
      <c r="T36" s="54"/>
      <c r="U36" s="38">
        <f t="shared" si="2"/>
        <v>394999.85</v>
      </c>
      <c r="V36" s="63"/>
      <c r="W36" s="64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s="8" customFormat="1" x14ac:dyDescent="0.2">
      <c r="A37" s="1"/>
      <c r="B37" s="3" t="s">
        <v>55</v>
      </c>
      <c r="C37" s="65" t="s">
        <v>56</v>
      </c>
      <c r="D37" s="49"/>
      <c r="E37" s="54"/>
      <c r="F37" s="54"/>
      <c r="G37" s="54"/>
      <c r="H37" s="53"/>
      <c r="I37" s="54"/>
      <c r="J37" s="53"/>
      <c r="K37" s="55">
        <v>0</v>
      </c>
      <c r="L37" s="54"/>
      <c r="M37" s="55">
        <v>0</v>
      </c>
      <c r="N37" s="53"/>
      <c r="O37" s="54"/>
      <c r="P37" s="54"/>
      <c r="Q37" s="38">
        <f t="shared" si="3"/>
        <v>0</v>
      </c>
      <c r="R37" s="54"/>
      <c r="S37" s="73">
        <v>0</v>
      </c>
      <c r="T37" s="54"/>
      <c r="U37" s="38">
        <f t="shared" si="2"/>
        <v>0</v>
      </c>
      <c r="V37" s="63"/>
      <c r="W37" s="64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s="8" customFormat="1" x14ac:dyDescent="0.2">
      <c r="A38" s="1"/>
      <c r="B38" s="3" t="s">
        <v>57</v>
      </c>
      <c r="C38" s="65" t="s">
        <v>58</v>
      </c>
      <c r="D38" s="49"/>
      <c r="E38" s="54"/>
      <c r="F38" s="54"/>
      <c r="G38" s="54"/>
      <c r="H38" s="53"/>
      <c r="I38" s="54"/>
      <c r="J38" s="53"/>
      <c r="K38" s="55">
        <v>0</v>
      </c>
      <c r="L38" s="54"/>
      <c r="M38" s="55">
        <v>0</v>
      </c>
      <c r="N38" s="53"/>
      <c r="O38" s="55">
        <v>0</v>
      </c>
      <c r="P38" s="54"/>
      <c r="Q38" s="38">
        <f t="shared" si="3"/>
        <v>0</v>
      </c>
      <c r="R38" s="54"/>
      <c r="S38" s="73">
        <v>0</v>
      </c>
      <c r="T38" s="54"/>
      <c r="U38" s="38">
        <f t="shared" si="2"/>
        <v>0</v>
      </c>
      <c r="V38" s="63"/>
      <c r="W38" s="64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s="8" customFormat="1" x14ac:dyDescent="0.2">
      <c r="A39" s="1"/>
      <c r="B39" s="3" t="s">
        <v>59</v>
      </c>
      <c r="C39" s="65" t="s">
        <v>60</v>
      </c>
      <c r="D39" s="49"/>
      <c r="E39" s="55">
        <v>0</v>
      </c>
      <c r="F39" s="54"/>
      <c r="G39" s="55">
        <f>61399.59*0.25</f>
        <v>15349.897499999999</v>
      </c>
      <c r="H39" s="53"/>
      <c r="I39" s="55">
        <f>61399.59*0.25</f>
        <v>15349.897499999999</v>
      </c>
      <c r="J39" s="53"/>
      <c r="K39" s="55">
        <f>61399.59*0.5</f>
        <v>30699.794999999998</v>
      </c>
      <c r="L39" s="54"/>
      <c r="M39" s="55">
        <v>0</v>
      </c>
      <c r="N39" s="53"/>
      <c r="O39" s="55">
        <v>0</v>
      </c>
      <c r="P39" s="54"/>
      <c r="Q39" s="38">
        <f t="shared" si="3"/>
        <v>61399.59</v>
      </c>
      <c r="R39" s="54"/>
      <c r="S39" s="73">
        <v>0</v>
      </c>
      <c r="T39" s="54"/>
      <c r="U39" s="38">
        <f t="shared" si="2"/>
        <v>61399.59</v>
      </c>
      <c r="V39" s="63"/>
      <c r="W39" s="64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s="8" customFormat="1" x14ac:dyDescent="0.2">
      <c r="A40" s="1"/>
      <c r="B40" s="3" t="s">
        <v>61</v>
      </c>
      <c r="C40" s="65" t="s">
        <v>62</v>
      </c>
      <c r="D40" s="49"/>
      <c r="E40" s="55">
        <v>0</v>
      </c>
      <c r="F40" s="56"/>
      <c r="G40" s="55">
        <v>0</v>
      </c>
      <c r="H40" s="53"/>
      <c r="I40" s="55">
        <v>0</v>
      </c>
      <c r="J40" s="53"/>
      <c r="K40" s="55">
        <v>0</v>
      </c>
      <c r="L40" s="54"/>
      <c r="M40" s="55">
        <v>0</v>
      </c>
      <c r="N40" s="53"/>
      <c r="O40" s="55">
        <v>0</v>
      </c>
      <c r="P40" s="54"/>
      <c r="Q40" s="38">
        <f t="shared" si="3"/>
        <v>0</v>
      </c>
      <c r="R40" s="54"/>
      <c r="S40" s="73">
        <v>0</v>
      </c>
      <c r="T40" s="54"/>
      <c r="U40" s="38">
        <f t="shared" si="2"/>
        <v>0</v>
      </c>
      <c r="V40" s="63"/>
      <c r="W40" s="64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s="8" customFormat="1" x14ac:dyDescent="0.2">
      <c r="A41" s="1"/>
      <c r="B41" s="3" t="s">
        <v>63</v>
      </c>
      <c r="C41" s="65" t="s">
        <v>64</v>
      </c>
      <c r="D41" s="49"/>
      <c r="E41" s="55">
        <v>0</v>
      </c>
      <c r="F41" s="56"/>
      <c r="G41" s="55">
        <v>0</v>
      </c>
      <c r="H41" s="53"/>
      <c r="I41" s="55">
        <v>0</v>
      </c>
      <c r="J41" s="53"/>
      <c r="K41" s="55">
        <v>0</v>
      </c>
      <c r="L41" s="54"/>
      <c r="M41" s="55">
        <v>0</v>
      </c>
      <c r="N41" s="53"/>
      <c r="O41" s="55">
        <v>0</v>
      </c>
      <c r="P41" s="54"/>
      <c r="Q41" s="38">
        <f t="shared" si="3"/>
        <v>0</v>
      </c>
      <c r="R41" s="54"/>
      <c r="S41" s="438">
        <v>0</v>
      </c>
      <c r="T41" s="54"/>
      <c r="U41" s="38">
        <f t="shared" si="2"/>
        <v>0</v>
      </c>
      <c r="V41" s="63"/>
      <c r="W41" s="64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s="8" customFormat="1" x14ac:dyDescent="0.2">
      <c r="A42" s="1"/>
      <c r="B42" s="3"/>
      <c r="C42" s="65"/>
      <c r="D42" s="49"/>
      <c r="E42" s="60"/>
      <c r="F42" s="53"/>
      <c r="G42" s="60"/>
      <c r="H42" s="53"/>
      <c r="I42" s="53"/>
      <c r="J42" s="53"/>
      <c r="K42" s="53"/>
      <c r="L42" s="53"/>
      <c r="M42" s="53"/>
      <c r="N42" s="53"/>
      <c r="O42" s="53"/>
      <c r="P42" s="54"/>
      <c r="Q42" s="54"/>
      <c r="R42" s="54"/>
      <c r="S42" s="66"/>
      <c r="T42" s="54"/>
      <c r="U42" s="67"/>
      <c r="V42" s="63"/>
      <c r="W42" s="64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s="8" customFormat="1" x14ac:dyDescent="0.2">
      <c r="A43" s="1"/>
      <c r="B43" s="3"/>
      <c r="C43" s="68" t="s">
        <v>65</v>
      </c>
      <c r="D43" s="49"/>
      <c r="E43" s="60"/>
      <c r="F43" s="53"/>
      <c r="G43" s="60"/>
      <c r="H43" s="53"/>
      <c r="I43" s="53"/>
      <c r="J43" s="53"/>
      <c r="K43" s="53"/>
      <c r="L43" s="53"/>
      <c r="M43" s="53"/>
      <c r="N43" s="53"/>
      <c r="O43" s="53"/>
      <c r="P43" s="54"/>
      <c r="Q43" s="54"/>
      <c r="R43" s="54"/>
      <c r="S43" s="66"/>
      <c r="T43" s="54"/>
      <c r="U43" s="67"/>
      <c r="V43" s="63"/>
      <c r="W43" s="64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s="8" customFormat="1" x14ac:dyDescent="0.2">
      <c r="A44" s="1"/>
      <c r="B44" s="3" t="s">
        <v>66</v>
      </c>
      <c r="C44" s="65" t="s">
        <v>67</v>
      </c>
      <c r="D44" s="49"/>
      <c r="E44" s="442">
        <v>328789</v>
      </c>
      <c r="F44" s="53"/>
      <c r="G44" s="60"/>
      <c r="H44" s="53"/>
      <c r="I44" s="53"/>
      <c r="J44" s="53"/>
      <c r="K44" s="53"/>
      <c r="L44" s="53"/>
      <c r="M44" s="53"/>
      <c r="N44" s="53"/>
      <c r="O44" s="53"/>
      <c r="P44" s="54"/>
      <c r="Q44" s="38">
        <f t="shared" ref="Q44" si="4">E44+G44+I44+K44+M44+O44</f>
        <v>328789</v>
      </c>
      <c r="R44" s="54"/>
      <c r="S44" s="438">
        <v>0</v>
      </c>
      <c r="T44" s="54"/>
      <c r="U44" s="38">
        <f t="shared" ref="U44" si="5">Q44-S44</f>
        <v>328789</v>
      </c>
      <c r="V44" s="63"/>
      <c r="W44" s="64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s="8" customFormat="1" x14ac:dyDescent="0.2">
      <c r="A45" s="1"/>
      <c r="B45" s="3"/>
      <c r="C45" s="65"/>
      <c r="D45" s="49"/>
      <c r="E45" s="60"/>
      <c r="F45" s="53"/>
      <c r="G45" s="60"/>
      <c r="H45" s="53"/>
      <c r="I45" s="53"/>
      <c r="J45" s="53"/>
      <c r="K45" s="53"/>
      <c r="L45" s="53"/>
      <c r="M45" s="53"/>
      <c r="N45" s="53"/>
      <c r="O45" s="53"/>
      <c r="P45" s="54"/>
      <c r="Q45" s="54"/>
      <c r="R45" s="54"/>
      <c r="S45" s="66"/>
      <c r="T45" s="54"/>
      <c r="U45" s="67"/>
      <c r="V45" s="63"/>
      <c r="W45" s="64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s="8" customFormat="1" x14ac:dyDescent="0.2">
      <c r="A46" s="1"/>
      <c r="B46" s="3"/>
      <c r="C46" s="65"/>
      <c r="D46" s="49"/>
      <c r="E46" s="60"/>
      <c r="F46" s="53"/>
      <c r="G46" s="60"/>
      <c r="H46" s="53"/>
      <c r="I46" s="53"/>
      <c r="J46" s="53"/>
      <c r="K46" s="53"/>
      <c r="L46" s="53"/>
      <c r="M46" s="53"/>
      <c r="N46" s="53"/>
      <c r="O46" s="53"/>
      <c r="P46" s="54"/>
      <c r="Q46" s="54"/>
      <c r="R46" s="54"/>
      <c r="S46" s="66"/>
      <c r="T46" s="54"/>
      <c r="U46" s="67"/>
      <c r="V46" s="63"/>
      <c r="W46" s="64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s="8" customFormat="1" x14ac:dyDescent="0.2">
      <c r="A47" s="1"/>
      <c r="B47" s="3"/>
      <c r="C47" s="68" t="s">
        <v>68</v>
      </c>
      <c r="D47" s="49"/>
      <c r="E47" s="69"/>
      <c r="F47" s="53"/>
      <c r="G47" s="69"/>
      <c r="H47" s="53"/>
      <c r="I47" s="53"/>
      <c r="J47" s="53"/>
      <c r="K47" s="53"/>
      <c r="L47" s="53"/>
      <c r="M47" s="53"/>
      <c r="N47" s="53"/>
      <c r="O47" s="53"/>
      <c r="P47" s="54"/>
      <c r="Q47" s="70"/>
      <c r="R47" s="54"/>
      <c r="S47" s="71"/>
      <c r="T47" s="54"/>
      <c r="U47" s="72"/>
      <c r="V47" s="63"/>
      <c r="W47" s="64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s="8" customFormat="1" x14ac:dyDescent="0.2">
      <c r="A48" s="1"/>
      <c r="B48" s="3" t="s">
        <v>69</v>
      </c>
      <c r="C48" s="65" t="s">
        <v>70</v>
      </c>
      <c r="D48" s="49"/>
      <c r="E48" s="38">
        <v>0</v>
      </c>
      <c r="F48" s="51"/>
      <c r="G48" s="38">
        <v>0</v>
      </c>
      <c r="H48" s="51"/>
      <c r="I48" s="38">
        <v>0</v>
      </c>
      <c r="J48" s="51"/>
      <c r="K48" s="75">
        <v>0</v>
      </c>
      <c r="L48" s="76"/>
      <c r="M48" s="77">
        <v>0</v>
      </c>
      <c r="N48" s="53"/>
      <c r="O48" s="53"/>
      <c r="P48" s="54"/>
      <c r="Q48" s="38">
        <f t="shared" ref="Q48:Q60" si="6">E48+G48+I48+K48+M48+O48</f>
        <v>0</v>
      </c>
      <c r="R48" s="56"/>
      <c r="S48" s="438">
        <v>0</v>
      </c>
      <c r="T48" s="56"/>
      <c r="U48" s="38">
        <f t="shared" ref="U48:U60" si="7">Q48-S48</f>
        <v>0</v>
      </c>
      <c r="V48" s="59"/>
      <c r="W48" s="64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s="8" customFormat="1" x14ac:dyDescent="0.2">
      <c r="A49" s="1"/>
      <c r="B49" s="3" t="s">
        <v>71</v>
      </c>
      <c r="C49" s="65" t="s">
        <v>72</v>
      </c>
      <c r="D49" s="49"/>
      <c r="E49" s="38">
        <v>0</v>
      </c>
      <c r="F49" s="51"/>
      <c r="G49" s="38">
        <f>142000*0.55</f>
        <v>78100</v>
      </c>
      <c r="H49" s="51"/>
      <c r="I49" s="38">
        <f>142000*0.43</f>
        <v>61060</v>
      </c>
      <c r="J49" s="51"/>
      <c r="K49" s="75">
        <f>142000*0.02</f>
        <v>2840</v>
      </c>
      <c r="L49" s="76"/>
      <c r="M49" s="77">
        <v>0</v>
      </c>
      <c r="N49" s="53"/>
      <c r="O49" s="439">
        <v>0</v>
      </c>
      <c r="P49" s="54"/>
      <c r="Q49" s="38">
        <f t="shared" si="6"/>
        <v>142000</v>
      </c>
      <c r="R49" s="56"/>
      <c r="S49" s="438">
        <v>0</v>
      </c>
      <c r="T49" s="56"/>
      <c r="U49" s="38">
        <f t="shared" si="7"/>
        <v>142000</v>
      </c>
      <c r="V49" s="63"/>
      <c r="W49" s="64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s="8" customFormat="1" x14ac:dyDescent="0.2">
      <c r="A50" s="1"/>
      <c r="B50" s="3" t="s">
        <v>73</v>
      </c>
      <c r="C50" s="65" t="s">
        <v>74</v>
      </c>
      <c r="D50" s="49"/>
      <c r="E50" s="38">
        <v>0</v>
      </c>
      <c r="F50" s="51"/>
      <c r="G50" s="38">
        <f>12000*0.55</f>
        <v>6600.0000000000009</v>
      </c>
      <c r="H50" s="51"/>
      <c r="I50" s="38">
        <f>12000*0.43</f>
        <v>5160</v>
      </c>
      <c r="J50" s="51"/>
      <c r="K50" s="75">
        <f>12000*0.02</f>
        <v>240</v>
      </c>
      <c r="L50" s="76"/>
      <c r="M50" s="77">
        <v>0</v>
      </c>
      <c r="N50" s="53"/>
      <c r="O50" s="39"/>
      <c r="P50" s="54"/>
      <c r="Q50" s="38">
        <f t="shared" si="6"/>
        <v>12000</v>
      </c>
      <c r="R50" s="56"/>
      <c r="S50" s="57">
        <v>0</v>
      </c>
      <c r="T50" s="56"/>
      <c r="U50" s="38">
        <f t="shared" si="7"/>
        <v>12000</v>
      </c>
      <c r="V50" s="63"/>
      <c r="W50" s="64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s="8" customFormat="1" x14ac:dyDescent="0.2">
      <c r="A51" s="1"/>
      <c r="B51" s="3" t="s">
        <v>75</v>
      </c>
      <c r="C51" s="65" t="s">
        <v>76</v>
      </c>
      <c r="D51" s="49"/>
      <c r="E51" s="38">
        <v>0</v>
      </c>
      <c r="F51" s="51"/>
      <c r="G51" s="38">
        <v>0</v>
      </c>
      <c r="H51" s="51"/>
      <c r="I51" s="38">
        <v>0</v>
      </c>
      <c r="J51" s="51"/>
      <c r="K51" s="75">
        <v>0</v>
      </c>
      <c r="L51" s="76"/>
      <c r="M51" s="77">
        <v>0</v>
      </c>
      <c r="N51" s="53"/>
      <c r="O51" s="39"/>
      <c r="P51" s="54"/>
      <c r="Q51" s="38">
        <f t="shared" si="6"/>
        <v>0</v>
      </c>
      <c r="R51" s="56"/>
      <c r="S51" s="57">
        <v>0</v>
      </c>
      <c r="T51" s="56"/>
      <c r="U51" s="38">
        <f t="shared" si="7"/>
        <v>0</v>
      </c>
      <c r="V51" s="59"/>
      <c r="W51" s="78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s="8" customFormat="1" x14ac:dyDescent="0.2">
      <c r="A52" s="1"/>
      <c r="B52" s="3" t="s">
        <v>77</v>
      </c>
      <c r="C52" s="65" t="s">
        <v>78</v>
      </c>
      <c r="D52" s="49"/>
      <c r="E52" s="38">
        <v>0</v>
      </c>
      <c r="F52" s="53"/>
      <c r="G52" s="38">
        <v>0</v>
      </c>
      <c r="H52" s="53"/>
      <c r="I52" s="38">
        <v>0</v>
      </c>
      <c r="J52" s="53"/>
      <c r="K52" s="75">
        <v>0</v>
      </c>
      <c r="L52" s="56"/>
      <c r="M52" s="77">
        <v>0</v>
      </c>
      <c r="N52" s="53"/>
      <c r="O52" s="53"/>
      <c r="P52" s="54"/>
      <c r="Q52" s="38">
        <f t="shared" si="6"/>
        <v>0</v>
      </c>
      <c r="R52" s="54"/>
      <c r="S52" s="57">
        <v>0</v>
      </c>
      <c r="T52" s="54"/>
      <c r="U52" s="38">
        <f t="shared" si="7"/>
        <v>0</v>
      </c>
      <c r="V52" s="63"/>
      <c r="W52" s="64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s="8" customFormat="1" x14ac:dyDescent="0.2">
      <c r="A53" s="1"/>
      <c r="B53" s="3" t="s">
        <v>79</v>
      </c>
      <c r="C53" s="65" t="s">
        <v>80</v>
      </c>
      <c r="D53" s="49"/>
      <c r="E53" s="38">
        <v>0</v>
      </c>
      <c r="F53" s="53"/>
      <c r="G53" s="38">
        <v>0</v>
      </c>
      <c r="H53" s="53"/>
      <c r="I53" s="38">
        <v>0</v>
      </c>
      <c r="J53" s="53"/>
      <c r="K53" s="75">
        <v>0</v>
      </c>
      <c r="L53" s="56"/>
      <c r="M53" s="77">
        <v>0</v>
      </c>
      <c r="N53" s="53"/>
      <c r="O53" s="53"/>
      <c r="P53" s="54"/>
      <c r="Q53" s="38">
        <f t="shared" si="6"/>
        <v>0</v>
      </c>
      <c r="R53" s="54"/>
      <c r="S53" s="57">
        <v>0</v>
      </c>
      <c r="T53" s="54"/>
      <c r="U53" s="38">
        <f t="shared" si="7"/>
        <v>0</v>
      </c>
      <c r="V53" s="63"/>
      <c r="W53" s="64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s="8" customFormat="1" x14ac:dyDescent="0.2">
      <c r="A54" s="1"/>
      <c r="B54" s="3" t="s">
        <v>81</v>
      </c>
      <c r="C54" s="65" t="s">
        <v>82</v>
      </c>
      <c r="D54" s="49"/>
      <c r="E54" s="38">
        <v>0</v>
      </c>
      <c r="F54" s="53"/>
      <c r="G54" s="38">
        <v>0</v>
      </c>
      <c r="H54" s="53"/>
      <c r="I54" s="38">
        <v>0</v>
      </c>
      <c r="J54" s="53"/>
      <c r="K54" s="75">
        <v>0</v>
      </c>
      <c r="L54" s="56"/>
      <c r="M54" s="77">
        <v>0</v>
      </c>
      <c r="N54" s="53"/>
      <c r="O54" s="53"/>
      <c r="P54" s="54"/>
      <c r="Q54" s="38">
        <f t="shared" si="6"/>
        <v>0</v>
      </c>
      <c r="R54" s="54"/>
      <c r="S54" s="57">
        <v>0</v>
      </c>
      <c r="T54" s="54"/>
      <c r="U54" s="38">
        <f t="shared" si="7"/>
        <v>0</v>
      </c>
      <c r="V54" s="63"/>
      <c r="W54" s="64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s="8" customFormat="1" x14ac:dyDescent="0.2">
      <c r="A55" s="1"/>
      <c r="B55" s="3" t="s">
        <v>83</v>
      </c>
      <c r="C55" s="15" t="s">
        <v>84</v>
      </c>
      <c r="D55" s="49"/>
      <c r="E55" s="38">
        <v>0</v>
      </c>
      <c r="F55" s="79"/>
      <c r="G55" s="38">
        <v>0</v>
      </c>
      <c r="H55" s="79"/>
      <c r="I55" s="38">
        <v>0</v>
      </c>
      <c r="J55" s="79"/>
      <c r="K55" s="75">
        <v>0</v>
      </c>
      <c r="L55" s="80"/>
      <c r="M55" s="77">
        <v>0</v>
      </c>
      <c r="N55" s="43"/>
      <c r="O55" s="43"/>
      <c r="P55" s="44"/>
      <c r="Q55" s="38">
        <f t="shared" si="6"/>
        <v>0</v>
      </c>
      <c r="R55" s="44"/>
      <c r="S55" s="57">
        <v>0</v>
      </c>
      <c r="T55" s="44"/>
      <c r="U55" s="38">
        <f t="shared" si="7"/>
        <v>0</v>
      </c>
      <c r="V55" s="63"/>
      <c r="W55" s="64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s="8" customFormat="1" x14ac:dyDescent="0.2">
      <c r="A56" s="1"/>
      <c r="B56" s="3" t="s">
        <v>85</v>
      </c>
      <c r="C56" s="15" t="s">
        <v>86</v>
      </c>
      <c r="D56" s="49"/>
      <c r="E56" s="38">
        <v>0</v>
      </c>
      <c r="F56" s="79"/>
      <c r="G56" s="38">
        <v>0</v>
      </c>
      <c r="H56" s="79"/>
      <c r="I56" s="38">
        <v>0</v>
      </c>
      <c r="J56" s="79"/>
      <c r="K56" s="75">
        <v>0</v>
      </c>
      <c r="L56" s="80"/>
      <c r="M56" s="77">
        <v>0</v>
      </c>
      <c r="N56" s="43"/>
      <c r="O56" s="43"/>
      <c r="P56" s="44"/>
      <c r="Q56" s="38">
        <f t="shared" si="6"/>
        <v>0</v>
      </c>
      <c r="R56" s="44"/>
      <c r="S56" s="57">
        <v>0</v>
      </c>
      <c r="T56" s="44"/>
      <c r="U56" s="38">
        <f t="shared" si="7"/>
        <v>0</v>
      </c>
      <c r="V56" s="63"/>
      <c r="W56" s="64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s="8" customFormat="1" x14ac:dyDescent="0.2">
      <c r="A57" s="1"/>
      <c r="B57" s="3" t="s">
        <v>87</v>
      </c>
      <c r="C57" s="15" t="s">
        <v>88</v>
      </c>
      <c r="D57" s="49"/>
      <c r="E57" s="38">
        <v>0</v>
      </c>
      <c r="F57" s="79"/>
      <c r="G57" s="38">
        <v>0</v>
      </c>
      <c r="H57" s="79"/>
      <c r="I57" s="38">
        <v>0</v>
      </c>
      <c r="J57" s="79"/>
      <c r="K57" s="75">
        <v>0</v>
      </c>
      <c r="L57" s="80"/>
      <c r="M57" s="77">
        <v>0</v>
      </c>
      <c r="N57" s="43"/>
      <c r="O57" s="43"/>
      <c r="P57" s="44"/>
      <c r="Q57" s="38">
        <f t="shared" si="6"/>
        <v>0</v>
      </c>
      <c r="R57" s="44"/>
      <c r="S57" s="57">
        <v>0</v>
      </c>
      <c r="T57" s="44"/>
      <c r="U57" s="38">
        <f t="shared" si="7"/>
        <v>0</v>
      </c>
      <c r="V57" s="63"/>
      <c r="W57" s="64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s="8" customFormat="1" x14ac:dyDescent="0.2">
      <c r="A58" s="1"/>
      <c r="B58" s="3" t="s">
        <v>89</v>
      </c>
      <c r="C58" s="65" t="s">
        <v>90</v>
      </c>
      <c r="D58" s="49"/>
      <c r="E58" s="38">
        <v>0</v>
      </c>
      <c r="F58" s="79"/>
      <c r="G58" s="38">
        <v>0</v>
      </c>
      <c r="H58" s="79"/>
      <c r="I58" s="38">
        <v>0</v>
      </c>
      <c r="J58" s="79"/>
      <c r="K58" s="75">
        <v>0</v>
      </c>
      <c r="L58" s="80"/>
      <c r="M58" s="77">
        <v>0</v>
      </c>
      <c r="N58" s="43"/>
      <c r="O58" s="440">
        <v>0</v>
      </c>
      <c r="P58" s="44"/>
      <c r="Q58" s="38">
        <f t="shared" si="6"/>
        <v>0</v>
      </c>
      <c r="R58" s="44"/>
      <c r="S58" s="57">
        <v>0</v>
      </c>
      <c r="T58" s="44"/>
      <c r="U58" s="38">
        <f t="shared" si="7"/>
        <v>0</v>
      </c>
      <c r="V58" s="63"/>
      <c r="W58" s="64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s="8" customFormat="1" x14ac:dyDescent="0.2">
      <c r="A59" s="1"/>
      <c r="B59" s="3" t="s">
        <v>91</v>
      </c>
      <c r="C59" s="15" t="s">
        <v>92</v>
      </c>
      <c r="D59" s="49"/>
      <c r="E59" s="38">
        <v>0</v>
      </c>
      <c r="F59" s="79"/>
      <c r="G59" s="38">
        <v>0</v>
      </c>
      <c r="H59" s="79"/>
      <c r="I59" s="38">
        <v>0</v>
      </c>
      <c r="J59" s="79"/>
      <c r="K59" s="75">
        <v>0</v>
      </c>
      <c r="L59" s="80"/>
      <c r="M59" s="77">
        <v>0</v>
      </c>
      <c r="N59" s="43"/>
      <c r="O59" s="440">
        <v>0</v>
      </c>
      <c r="P59" s="44"/>
      <c r="Q59" s="38">
        <f t="shared" si="6"/>
        <v>0</v>
      </c>
      <c r="R59" s="44"/>
      <c r="S59" s="57">
        <v>0</v>
      </c>
      <c r="T59" s="44"/>
      <c r="U59" s="38">
        <f t="shared" si="7"/>
        <v>0</v>
      </c>
      <c r="V59" s="63"/>
      <c r="W59" s="64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s="8" customFormat="1" x14ac:dyDescent="0.2">
      <c r="A60" s="1"/>
      <c r="B60" s="3" t="s">
        <v>93</v>
      </c>
      <c r="C60" s="15" t="s">
        <v>94</v>
      </c>
      <c r="D60" s="49"/>
      <c r="E60" s="38">
        <v>0</v>
      </c>
      <c r="F60" s="51"/>
      <c r="G60" s="38">
        <f>127000*0.55</f>
        <v>69850</v>
      </c>
      <c r="H60" s="51"/>
      <c r="I60" s="38">
        <f>127000*0.43</f>
        <v>54610</v>
      </c>
      <c r="J60" s="51"/>
      <c r="K60" s="75">
        <f>127000*0.02</f>
        <v>2540</v>
      </c>
      <c r="L60" s="76"/>
      <c r="M60" s="77">
        <v>0</v>
      </c>
      <c r="N60" s="53"/>
      <c r="O60" s="440">
        <v>0</v>
      </c>
      <c r="P60" s="54"/>
      <c r="Q60" s="38">
        <f t="shared" si="6"/>
        <v>127000</v>
      </c>
      <c r="R60" s="54"/>
      <c r="S60" s="57">
        <v>0</v>
      </c>
      <c r="T60" s="44"/>
      <c r="U60" s="38">
        <f t="shared" si="7"/>
        <v>127000</v>
      </c>
      <c r="V60" s="63"/>
      <c r="W60" s="64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s="8" customFormat="1" x14ac:dyDescent="0.2">
      <c r="A61" s="1"/>
      <c r="B61" s="3"/>
      <c r="C61" s="15"/>
      <c r="D61" s="49"/>
      <c r="E61" s="42"/>
      <c r="F61" s="43"/>
      <c r="G61" s="42"/>
      <c r="H61" s="43"/>
      <c r="I61" s="42"/>
      <c r="J61" s="43"/>
      <c r="K61" s="42"/>
      <c r="L61" s="42"/>
      <c r="M61" s="42"/>
      <c r="N61" s="43"/>
      <c r="O61" s="42"/>
      <c r="P61" s="44"/>
      <c r="Q61" s="43"/>
      <c r="R61" s="44"/>
      <c r="S61" s="81"/>
      <c r="T61" s="44"/>
      <c r="U61" s="82"/>
      <c r="V61" s="63"/>
      <c r="W61" s="64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s="8" customFormat="1" x14ac:dyDescent="0.2">
      <c r="A62" s="1"/>
      <c r="B62" s="3"/>
      <c r="C62" s="15"/>
      <c r="D62" s="49"/>
      <c r="E62" s="42"/>
      <c r="F62" s="43"/>
      <c r="G62" s="42"/>
      <c r="H62" s="43"/>
      <c r="I62" s="42"/>
      <c r="J62" s="43"/>
      <c r="K62" s="42"/>
      <c r="L62" s="42"/>
      <c r="M62" s="42"/>
      <c r="N62" s="43"/>
      <c r="O62" s="42"/>
      <c r="P62" s="44"/>
      <c r="Q62" s="43"/>
      <c r="R62" s="44"/>
      <c r="S62" s="81"/>
      <c r="T62" s="44"/>
      <c r="U62" s="82"/>
      <c r="V62" s="63"/>
      <c r="W62" s="64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s="8" customFormat="1" x14ac:dyDescent="0.2">
      <c r="A63" s="1"/>
      <c r="B63" s="3"/>
      <c r="C63" s="4" t="s">
        <v>95</v>
      </c>
      <c r="D63" s="49"/>
      <c r="E63" s="42"/>
      <c r="F63" s="43"/>
      <c r="G63" s="42"/>
      <c r="H63" s="43"/>
      <c r="I63" s="42"/>
      <c r="J63" s="43"/>
      <c r="K63" s="42"/>
      <c r="L63" s="42"/>
      <c r="M63" s="42"/>
      <c r="N63" s="43"/>
      <c r="O63" s="42"/>
      <c r="P63" s="44"/>
      <c r="Q63" s="43"/>
      <c r="R63" s="44"/>
      <c r="S63" s="81"/>
      <c r="T63" s="44"/>
      <c r="U63" s="82"/>
      <c r="V63" s="63"/>
      <c r="W63" s="64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s="8" customFormat="1" x14ac:dyDescent="0.2">
      <c r="A64" s="1"/>
      <c r="B64" s="3" t="s">
        <v>96</v>
      </c>
      <c r="C64" s="65" t="s">
        <v>97</v>
      </c>
      <c r="D64" s="49"/>
      <c r="E64" s="42"/>
      <c r="F64" s="43"/>
      <c r="G64" s="42"/>
      <c r="H64" s="43"/>
      <c r="I64" s="42"/>
      <c r="J64" s="43"/>
      <c r="K64" s="42"/>
      <c r="L64" s="42"/>
      <c r="M64" s="42"/>
      <c r="N64" s="43"/>
      <c r="O64" s="42"/>
      <c r="P64" s="44"/>
      <c r="Q64" s="445">
        <v>0</v>
      </c>
      <c r="R64" s="450"/>
      <c r="S64" s="442">
        <v>0</v>
      </c>
      <c r="T64" s="54"/>
      <c r="U64" s="38">
        <f t="shared" ref="U64:U66" si="8">Q64-S64</f>
        <v>0</v>
      </c>
      <c r="V64" s="63"/>
      <c r="W64" s="83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s="8" customFormat="1" x14ac:dyDescent="0.2">
      <c r="A65" s="1"/>
      <c r="B65" s="3" t="s">
        <v>98</v>
      </c>
      <c r="C65" s="65" t="s">
        <v>99</v>
      </c>
      <c r="D65" s="49"/>
      <c r="E65" s="42"/>
      <c r="F65" s="43"/>
      <c r="G65" s="42"/>
      <c r="H65" s="43"/>
      <c r="I65" s="42"/>
      <c r="J65" s="43"/>
      <c r="K65" s="42"/>
      <c r="L65" s="42"/>
      <c r="M65" s="42"/>
      <c r="N65" s="43"/>
      <c r="O65" s="42"/>
      <c r="P65" s="44"/>
      <c r="Q65" s="445">
        <v>0</v>
      </c>
      <c r="R65" s="450"/>
      <c r="S65" s="442">
        <v>0</v>
      </c>
      <c r="T65" s="54"/>
      <c r="U65" s="38">
        <f t="shared" si="8"/>
        <v>0</v>
      </c>
      <c r="V65" s="63"/>
      <c r="W65" s="64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s="8" customFormat="1" x14ac:dyDescent="0.2">
      <c r="A66" s="1"/>
      <c r="B66" s="3" t="s">
        <v>100</v>
      </c>
      <c r="C66" s="65" t="s">
        <v>101</v>
      </c>
      <c r="D66" s="49"/>
      <c r="E66" s="42"/>
      <c r="F66" s="43"/>
      <c r="G66" s="42"/>
      <c r="H66" s="43"/>
      <c r="I66" s="42"/>
      <c r="J66" s="43"/>
      <c r="K66" s="42"/>
      <c r="L66" s="42"/>
      <c r="M66" s="42"/>
      <c r="N66" s="43"/>
      <c r="O66" s="42"/>
      <c r="P66" s="44"/>
      <c r="Q66" s="445">
        <v>365000</v>
      </c>
      <c r="R66" s="450"/>
      <c r="S66" s="442">
        <v>0</v>
      </c>
      <c r="T66" s="54"/>
      <c r="U66" s="38">
        <f t="shared" si="8"/>
        <v>365000</v>
      </c>
      <c r="V66" s="63"/>
      <c r="W66" s="64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s="8" customFormat="1" x14ac:dyDescent="0.2">
      <c r="A67" s="1"/>
      <c r="B67" s="3"/>
      <c r="C67" s="15"/>
      <c r="D67" s="49"/>
      <c r="E67" s="42"/>
      <c r="F67" s="43"/>
      <c r="G67" s="42"/>
      <c r="H67" s="43"/>
      <c r="I67" s="42"/>
      <c r="J67" s="43"/>
      <c r="K67" s="42"/>
      <c r="L67" s="42"/>
      <c r="M67" s="42"/>
      <c r="N67" s="43"/>
      <c r="O67" s="42"/>
      <c r="P67" s="44"/>
      <c r="Q67" s="43"/>
      <c r="R67" s="44"/>
      <c r="S67" s="81"/>
      <c r="T67" s="44"/>
      <c r="U67" s="82"/>
      <c r="V67" s="63"/>
      <c r="W67" s="64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s="8" customFormat="1" x14ac:dyDescent="0.2">
      <c r="A68" s="1"/>
      <c r="B68" s="3"/>
      <c r="C68" s="15"/>
      <c r="D68" s="49"/>
      <c r="E68" s="42"/>
      <c r="F68" s="43"/>
      <c r="G68" s="42"/>
      <c r="H68" s="43"/>
      <c r="I68" s="42"/>
      <c r="J68" s="43"/>
      <c r="K68" s="42"/>
      <c r="L68" s="42"/>
      <c r="M68" s="42"/>
      <c r="N68" s="43"/>
      <c r="O68" s="42"/>
      <c r="P68" s="44"/>
      <c r="Q68" s="43"/>
      <c r="R68" s="44"/>
      <c r="S68" s="81"/>
      <c r="T68" s="44"/>
      <c r="U68" s="82"/>
      <c r="V68" s="63"/>
      <c r="W68" s="64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s="8" customFormat="1" x14ac:dyDescent="0.2">
      <c r="A69" s="1"/>
      <c r="B69" s="3"/>
      <c r="C69" s="4" t="s">
        <v>102</v>
      </c>
      <c r="D69" s="49"/>
      <c r="E69" s="42"/>
      <c r="F69" s="43"/>
      <c r="G69" s="42"/>
      <c r="H69" s="43"/>
      <c r="I69" s="42"/>
      <c r="J69" s="43"/>
      <c r="K69" s="42"/>
      <c r="L69" s="42"/>
      <c r="M69" s="42"/>
      <c r="N69" s="43"/>
      <c r="O69" s="42"/>
      <c r="P69" s="44"/>
      <c r="Q69" s="43"/>
      <c r="R69" s="44"/>
      <c r="S69" s="81"/>
      <c r="T69" s="44"/>
      <c r="U69" s="82"/>
      <c r="V69" s="63"/>
      <c r="W69" s="64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s="8" customFormat="1" x14ac:dyDescent="0.2">
      <c r="A70" s="1"/>
      <c r="B70" s="3" t="s">
        <v>103</v>
      </c>
      <c r="C70" s="65" t="s">
        <v>104</v>
      </c>
      <c r="D70" s="49"/>
      <c r="E70" s="42"/>
      <c r="F70" s="43"/>
      <c r="G70" s="42"/>
      <c r="H70" s="43"/>
      <c r="I70" s="42"/>
      <c r="J70" s="43"/>
      <c r="K70" s="42"/>
      <c r="L70" s="42"/>
      <c r="M70" s="42"/>
      <c r="N70" s="43"/>
      <c r="O70" s="42"/>
      <c r="P70" s="44"/>
      <c r="Q70" s="55">
        <v>0</v>
      </c>
      <c r="R70" s="54"/>
      <c r="S70" s="442">
        <v>0</v>
      </c>
      <c r="T70" s="44"/>
      <c r="U70" s="38">
        <f t="shared" ref="U70:U75" si="9">Q70-S70</f>
        <v>0</v>
      </c>
      <c r="V70" s="63"/>
      <c r="W70" s="64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s="8" customFormat="1" x14ac:dyDescent="0.2">
      <c r="A71" s="1"/>
      <c r="B71" s="3" t="s">
        <v>105</v>
      </c>
      <c r="C71" s="65" t="s">
        <v>97</v>
      </c>
      <c r="D71" s="49"/>
      <c r="E71" s="42"/>
      <c r="F71" s="43"/>
      <c r="G71" s="42"/>
      <c r="H71" s="43"/>
      <c r="I71" s="42"/>
      <c r="J71" s="43"/>
      <c r="K71" s="42"/>
      <c r="L71" s="42"/>
      <c r="M71" s="42"/>
      <c r="N71" s="43"/>
      <c r="O71" s="42"/>
      <c r="P71" s="44"/>
      <c r="Q71" s="55">
        <v>0</v>
      </c>
      <c r="R71" s="54"/>
      <c r="S71" s="442">
        <v>0</v>
      </c>
      <c r="T71" s="44"/>
      <c r="U71" s="38">
        <f t="shared" si="9"/>
        <v>0</v>
      </c>
      <c r="V71" s="63"/>
      <c r="W71" s="64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s="8" customFormat="1" x14ac:dyDescent="0.2">
      <c r="A72" s="1"/>
      <c r="B72" s="3" t="s">
        <v>106</v>
      </c>
      <c r="C72" s="65" t="s">
        <v>99</v>
      </c>
      <c r="D72" s="49"/>
      <c r="E72" s="42"/>
      <c r="F72" s="43"/>
      <c r="G72" s="42"/>
      <c r="H72" s="43"/>
      <c r="I72" s="42"/>
      <c r="J72" s="43"/>
      <c r="K72" s="42"/>
      <c r="L72" s="42"/>
      <c r="M72" s="42"/>
      <c r="N72" s="43"/>
      <c r="O72" s="42"/>
      <c r="P72" s="44"/>
      <c r="Q72" s="55">
        <v>30000</v>
      </c>
      <c r="R72" s="54"/>
      <c r="S72" s="442">
        <v>30000</v>
      </c>
      <c r="T72" s="44"/>
      <c r="U72" s="38">
        <f t="shared" si="9"/>
        <v>0</v>
      </c>
      <c r="V72" s="63"/>
      <c r="W72" s="64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s="8" customFormat="1" x14ac:dyDescent="0.2">
      <c r="A73" s="1"/>
      <c r="B73" s="3" t="s">
        <v>107</v>
      </c>
      <c r="C73" s="65" t="s">
        <v>101</v>
      </c>
      <c r="D73" s="49"/>
      <c r="E73" s="42"/>
      <c r="F73" s="43"/>
      <c r="G73" s="42"/>
      <c r="H73" s="43"/>
      <c r="I73" s="42"/>
      <c r="J73" s="43"/>
      <c r="K73" s="42"/>
      <c r="L73" s="42"/>
      <c r="M73" s="42"/>
      <c r="N73" s="43"/>
      <c r="O73" s="42"/>
      <c r="P73" s="44"/>
      <c r="Q73" s="55">
        <v>120000</v>
      </c>
      <c r="R73" s="54"/>
      <c r="S73" s="442">
        <v>120000</v>
      </c>
      <c r="T73" s="44"/>
      <c r="U73" s="38">
        <f t="shared" si="9"/>
        <v>0</v>
      </c>
      <c r="V73" s="63"/>
      <c r="W73" s="64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s="8" customFormat="1" x14ac:dyDescent="0.2">
      <c r="A74" s="1"/>
      <c r="B74" s="3" t="s">
        <v>108</v>
      </c>
      <c r="C74" s="65" t="s">
        <v>109</v>
      </c>
      <c r="D74" s="49"/>
      <c r="E74" s="42"/>
      <c r="F74" s="43"/>
      <c r="G74" s="42"/>
      <c r="H74" s="43"/>
      <c r="I74" s="42"/>
      <c r="J74" s="43"/>
      <c r="K74" s="42"/>
      <c r="L74" s="42"/>
      <c r="M74" s="42"/>
      <c r="N74" s="43"/>
      <c r="O74" s="42"/>
      <c r="P74" s="44"/>
      <c r="Q74" s="55">
        <v>0</v>
      </c>
      <c r="R74" s="54"/>
      <c r="S74" s="442">
        <v>0</v>
      </c>
      <c r="T74" s="44"/>
      <c r="U74" s="38">
        <f t="shared" si="9"/>
        <v>0</v>
      </c>
      <c r="V74" s="63"/>
      <c r="W74" s="64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s="8" customFormat="1" x14ac:dyDescent="0.2">
      <c r="A75" s="1"/>
      <c r="B75" s="3" t="s">
        <v>110</v>
      </c>
      <c r="C75" s="65" t="s">
        <v>111</v>
      </c>
      <c r="D75" s="49"/>
      <c r="E75" s="42"/>
      <c r="F75" s="43"/>
      <c r="G75" s="42"/>
      <c r="H75" s="43"/>
      <c r="I75" s="42"/>
      <c r="J75" s="43"/>
      <c r="K75" s="42"/>
      <c r="L75" s="42"/>
      <c r="M75" s="42"/>
      <c r="N75" s="43"/>
      <c r="O75" s="42"/>
      <c r="P75" s="44"/>
      <c r="Q75" s="55">
        <v>20000</v>
      </c>
      <c r="R75" s="54"/>
      <c r="S75" s="442">
        <v>20000</v>
      </c>
      <c r="T75" s="44"/>
      <c r="U75" s="38">
        <f t="shared" si="9"/>
        <v>0</v>
      </c>
      <c r="V75" s="63"/>
      <c r="W75" s="64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s="8" customFormat="1" x14ac:dyDescent="0.2">
      <c r="A76" s="1"/>
      <c r="B76" s="3"/>
      <c r="C76" s="15"/>
      <c r="D76" s="49"/>
      <c r="E76" s="42"/>
      <c r="F76" s="43"/>
      <c r="G76" s="42"/>
      <c r="H76" s="43"/>
      <c r="I76" s="42"/>
      <c r="J76" s="43"/>
      <c r="K76" s="42"/>
      <c r="L76" s="42"/>
      <c r="M76" s="42"/>
      <c r="N76" s="43"/>
      <c r="O76" s="42"/>
      <c r="P76" s="44"/>
      <c r="Q76" s="43"/>
      <c r="R76" s="44"/>
      <c r="S76" s="81"/>
      <c r="T76" s="44"/>
      <c r="U76" s="82"/>
      <c r="V76" s="63"/>
      <c r="W76" s="64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s="8" customFormat="1" x14ac:dyDescent="0.2">
      <c r="A77" s="1"/>
      <c r="B77" s="3"/>
      <c r="C77" s="15"/>
      <c r="D77" s="49"/>
      <c r="E77" s="42"/>
      <c r="F77" s="43"/>
      <c r="G77" s="42"/>
      <c r="H77" s="43"/>
      <c r="I77" s="42"/>
      <c r="J77" s="43"/>
      <c r="K77" s="42"/>
      <c r="L77" s="42"/>
      <c r="M77" s="42"/>
      <c r="N77" s="43"/>
      <c r="O77" s="42"/>
      <c r="P77" s="44"/>
      <c r="Q77" s="43"/>
      <c r="R77" s="44"/>
      <c r="S77" s="81"/>
      <c r="T77" s="44"/>
      <c r="U77" s="82"/>
      <c r="V77" s="63"/>
      <c r="W77" s="64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s="8" customFormat="1" x14ac:dyDescent="0.2">
      <c r="A78" s="1"/>
      <c r="B78" s="3"/>
      <c r="C78" s="15"/>
      <c r="D78" s="49"/>
      <c r="E78" s="42"/>
      <c r="F78" s="43"/>
      <c r="G78" s="42"/>
      <c r="H78" s="43"/>
      <c r="I78" s="42"/>
      <c r="J78" s="43"/>
      <c r="K78" s="42"/>
      <c r="L78" s="42"/>
      <c r="M78" s="42"/>
      <c r="N78" s="43"/>
      <c r="O78" s="43"/>
      <c r="P78" s="44"/>
      <c r="Q78" s="43"/>
      <c r="R78" s="44"/>
      <c r="S78" s="81"/>
      <c r="T78" s="44"/>
      <c r="U78" s="82"/>
      <c r="V78" s="63"/>
      <c r="W78" s="64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s="8" customFormat="1" x14ac:dyDescent="0.2">
      <c r="A79" s="1"/>
      <c r="B79" s="3" t="s">
        <v>112</v>
      </c>
      <c r="C79" s="65" t="s">
        <v>113</v>
      </c>
      <c r="D79" s="49"/>
      <c r="E79" s="61">
        <v>0</v>
      </c>
      <c r="F79" s="53"/>
      <c r="G79" s="61">
        <v>0</v>
      </c>
      <c r="H79" s="53"/>
      <c r="I79" s="61">
        <v>0</v>
      </c>
      <c r="J79" s="53"/>
      <c r="K79" s="84">
        <v>0</v>
      </c>
      <c r="L79" s="85"/>
      <c r="M79" s="86">
        <v>0</v>
      </c>
      <c r="N79" s="53"/>
      <c r="O79" s="61">
        <v>0</v>
      </c>
      <c r="P79" s="54"/>
      <c r="Q79" s="38">
        <f t="shared" ref="Q79" si="10">E79+G79+I79+K79+M79+O79</f>
        <v>0</v>
      </c>
      <c r="R79" s="54"/>
      <c r="S79" s="61">
        <v>0</v>
      </c>
      <c r="T79" s="54"/>
      <c r="U79" s="38">
        <f t="shared" ref="U79" si="11">Q79-S79</f>
        <v>0</v>
      </c>
      <c r="V79" s="63"/>
      <c r="W79" s="64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s="8" customFormat="1" x14ac:dyDescent="0.2">
      <c r="A80" s="1"/>
      <c r="B80" s="3"/>
      <c r="C80" s="65"/>
      <c r="D80" s="49"/>
      <c r="E80" s="87"/>
      <c r="F80" s="53"/>
      <c r="G80" s="87"/>
      <c r="H80" s="53"/>
      <c r="I80" s="53"/>
      <c r="J80" s="53"/>
      <c r="K80" s="53"/>
      <c r="L80" s="53"/>
      <c r="M80" s="53"/>
      <c r="N80" s="53"/>
      <c r="O80" s="53"/>
      <c r="P80" s="54"/>
      <c r="Q80" s="88"/>
      <c r="R80" s="54"/>
      <c r="S80" s="89"/>
      <c r="T80" s="54"/>
      <c r="U80" s="90"/>
      <c r="V80" s="63"/>
      <c r="W80" s="64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s="8" customFormat="1" x14ac:dyDescent="0.2">
      <c r="A81" s="1"/>
      <c r="B81" s="3" t="s">
        <v>114</v>
      </c>
      <c r="C81" s="65" t="s">
        <v>115</v>
      </c>
      <c r="D81" s="49"/>
      <c r="E81" s="61">
        <f>SUM(E14:E80)</f>
        <v>8629249.9600000009</v>
      </c>
      <c r="F81" s="53"/>
      <c r="G81" s="61">
        <f>SUM(G14:G80)</f>
        <v>55746399.6435</v>
      </c>
      <c r="H81" s="53"/>
      <c r="I81" s="61">
        <f>SUM(I14:I80)</f>
        <v>45343163.723100007</v>
      </c>
      <c r="J81" s="53"/>
      <c r="K81" s="61">
        <f>SUM(K14:K80)</f>
        <v>8076683.9134000009</v>
      </c>
      <c r="L81" s="85"/>
      <c r="M81" s="61">
        <f>SUM(M14:M80)</f>
        <v>1278285.3500000001</v>
      </c>
      <c r="N81" s="53"/>
      <c r="O81" s="61">
        <f>SUM(O14:O80)</f>
        <v>1729980.56</v>
      </c>
      <c r="P81" s="54"/>
      <c r="Q81" s="61">
        <f>SUM(Q14:Q80)</f>
        <v>121338763.15000001</v>
      </c>
      <c r="R81" s="54"/>
      <c r="S81" s="61">
        <f>SUM(S14:S80)</f>
        <v>490000</v>
      </c>
      <c r="T81" s="54"/>
      <c r="U81" s="61">
        <f>SUM(U14:U80)</f>
        <v>120848763.15000001</v>
      </c>
      <c r="V81" s="63"/>
      <c r="W81" s="64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s="8" customFormat="1" x14ac:dyDescent="0.2">
      <c r="A82" s="1"/>
      <c r="B82" s="3"/>
      <c r="C82" s="65"/>
      <c r="D82" s="49"/>
      <c r="E82" s="91"/>
      <c r="F82" s="53"/>
      <c r="G82" s="91"/>
      <c r="H82" s="53"/>
      <c r="I82" s="53"/>
      <c r="J82" s="53"/>
      <c r="K82" s="53"/>
      <c r="L82" s="53"/>
      <c r="M82" s="53"/>
      <c r="N82" s="53"/>
      <c r="O82" s="53"/>
      <c r="P82" s="54"/>
      <c r="Q82" s="92"/>
      <c r="R82" s="54"/>
      <c r="S82" s="93"/>
      <c r="T82" s="54"/>
      <c r="U82" s="94"/>
      <c r="V82" s="63"/>
      <c r="W82" s="64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s="8" customFormat="1" x14ac:dyDescent="0.2">
      <c r="A83" s="1"/>
      <c r="B83" s="3"/>
      <c r="C83" s="65"/>
      <c r="D83" s="49"/>
      <c r="E83" s="60"/>
      <c r="F83" s="53"/>
      <c r="G83" s="60"/>
      <c r="H83" s="53"/>
      <c r="I83" s="53"/>
      <c r="J83" s="53"/>
      <c r="K83" s="53"/>
      <c r="L83" s="53"/>
      <c r="M83" s="53"/>
      <c r="N83" s="53"/>
      <c r="O83" s="53"/>
      <c r="P83" s="54"/>
      <c r="Q83" s="54"/>
      <c r="R83" s="54"/>
      <c r="S83" s="66"/>
      <c r="T83" s="54"/>
      <c r="U83" s="67"/>
      <c r="V83" s="63"/>
      <c r="W83" s="64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s="8" customFormat="1" x14ac:dyDescent="0.2">
      <c r="A84" s="1"/>
      <c r="B84" s="3"/>
      <c r="C84" s="68" t="s">
        <v>116</v>
      </c>
      <c r="D84" s="49"/>
      <c r="E84" s="60"/>
      <c r="F84" s="53"/>
      <c r="G84" s="60"/>
      <c r="H84" s="53"/>
      <c r="I84" s="53"/>
      <c r="J84" s="53"/>
      <c r="K84" s="53"/>
      <c r="L84" s="53"/>
      <c r="M84" s="53"/>
      <c r="N84" s="53"/>
      <c r="O84" s="53"/>
      <c r="P84" s="54"/>
      <c r="Q84" s="54"/>
      <c r="R84" s="54"/>
      <c r="S84" s="66"/>
      <c r="T84" s="54"/>
      <c r="U84" s="67"/>
      <c r="V84" s="63"/>
      <c r="W84" s="64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s="8" customFormat="1" x14ac:dyDescent="0.2">
      <c r="A85" s="1"/>
      <c r="B85" s="3"/>
      <c r="C85" s="65"/>
      <c r="D85" s="49"/>
      <c r="E85" s="60"/>
      <c r="F85" s="53"/>
      <c r="G85" s="60"/>
      <c r="H85" s="53"/>
      <c r="I85" s="53"/>
      <c r="J85" s="53"/>
      <c r="K85" s="53"/>
      <c r="L85" s="53"/>
      <c r="M85" s="53"/>
      <c r="N85" s="53"/>
      <c r="O85" s="53"/>
      <c r="P85" s="54"/>
      <c r="Q85" s="54"/>
      <c r="R85" s="54"/>
      <c r="S85" s="66"/>
      <c r="T85" s="54"/>
      <c r="U85" s="67"/>
      <c r="V85" s="63"/>
      <c r="W85" s="64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s="8" customFormat="1" ht="18.75" customHeight="1" x14ac:dyDescent="0.2">
      <c r="A86" s="1"/>
      <c r="B86" s="3" t="s">
        <v>117</v>
      </c>
      <c r="C86" s="15" t="s">
        <v>118</v>
      </c>
      <c r="D86" s="49"/>
      <c r="E86" s="60"/>
      <c r="F86" s="53"/>
      <c r="G86" s="60"/>
      <c r="H86" s="53"/>
      <c r="I86" s="53"/>
      <c r="J86" s="53"/>
      <c r="K86" s="53"/>
      <c r="L86" s="53"/>
      <c r="M86" s="53"/>
      <c r="N86" s="53"/>
      <c r="O86" s="53"/>
      <c r="P86" s="54"/>
      <c r="Q86" s="61">
        <v>119981544</v>
      </c>
      <c r="R86" s="54"/>
      <c r="S86" s="66"/>
      <c r="T86" s="54"/>
      <c r="U86" s="67"/>
      <c r="V86" s="63"/>
      <c r="W86" s="64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s="8" customFormat="1" x14ac:dyDescent="0.2">
      <c r="A87" s="1"/>
      <c r="B87" s="3" t="s">
        <v>119</v>
      </c>
      <c r="C87" s="15" t="s">
        <v>120</v>
      </c>
      <c r="D87" s="49"/>
      <c r="E87" s="60"/>
      <c r="F87" s="53"/>
      <c r="G87" s="60"/>
      <c r="H87" s="53"/>
      <c r="I87" s="53"/>
      <c r="J87" s="53"/>
      <c r="K87" s="53"/>
      <c r="L87" s="53"/>
      <c r="M87" s="53"/>
      <c r="N87" s="53"/>
      <c r="O87" s="53"/>
      <c r="P87" s="54"/>
      <c r="Q87" s="61">
        <v>0</v>
      </c>
      <c r="R87" s="54"/>
      <c r="S87" s="66"/>
      <c r="T87" s="54"/>
      <c r="U87" s="67"/>
      <c r="V87" s="63"/>
      <c r="W87" s="64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s="8" customFormat="1" x14ac:dyDescent="0.2">
      <c r="A88" s="1"/>
      <c r="B88" s="3" t="s">
        <v>121</v>
      </c>
      <c r="C88" s="15" t="s">
        <v>122</v>
      </c>
      <c r="D88" s="49"/>
      <c r="E88" s="60"/>
      <c r="F88" s="53"/>
      <c r="G88" s="60"/>
      <c r="H88" s="53"/>
      <c r="I88" s="53"/>
      <c r="J88" s="53"/>
      <c r="K88" s="53"/>
      <c r="L88" s="53"/>
      <c r="M88" s="53"/>
      <c r="N88" s="53"/>
      <c r="O88" s="53"/>
      <c r="P88" s="54"/>
      <c r="Q88" s="61">
        <v>0</v>
      </c>
      <c r="R88" s="54"/>
      <c r="S88" s="66"/>
      <c r="T88" s="54"/>
      <c r="U88" s="67"/>
      <c r="V88" s="63"/>
      <c r="W88" s="64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s="8" customFormat="1" x14ac:dyDescent="0.2">
      <c r="A89" s="1"/>
      <c r="B89" s="3" t="s">
        <v>123</v>
      </c>
      <c r="C89" s="15" t="s">
        <v>124</v>
      </c>
      <c r="D89" s="49"/>
      <c r="E89" s="60"/>
      <c r="F89" s="53"/>
      <c r="G89" s="60"/>
      <c r="H89" s="53"/>
      <c r="I89" s="53"/>
      <c r="J89" s="53"/>
      <c r="K89" s="53"/>
      <c r="L89" s="53"/>
      <c r="M89" s="53"/>
      <c r="N89" s="53"/>
      <c r="O89" s="53"/>
      <c r="P89" s="54"/>
      <c r="Q89" s="61">
        <v>346128</v>
      </c>
      <c r="R89" s="54"/>
      <c r="S89" s="66"/>
      <c r="T89" s="54"/>
      <c r="U89" s="67"/>
      <c r="V89" s="63"/>
      <c r="W89" s="64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s="8" customFormat="1" x14ac:dyDescent="0.2">
      <c r="A90" s="1"/>
      <c r="B90" s="3" t="s">
        <v>125</v>
      </c>
      <c r="C90" s="95" t="s">
        <v>126</v>
      </c>
      <c r="D90" s="49"/>
      <c r="E90" s="60"/>
      <c r="F90" s="53"/>
      <c r="G90" s="60"/>
      <c r="H90" s="53"/>
      <c r="I90" s="53"/>
      <c r="J90" s="53"/>
      <c r="K90" s="53"/>
      <c r="L90" s="53"/>
      <c r="M90" s="53"/>
      <c r="N90" s="53"/>
      <c r="O90" s="53"/>
      <c r="P90" s="54"/>
      <c r="Q90" s="61">
        <v>0</v>
      </c>
      <c r="R90" s="54"/>
      <c r="S90" s="66"/>
      <c r="T90" s="54"/>
      <c r="U90" s="67"/>
      <c r="V90" s="63"/>
      <c r="W90" s="64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s="8" customFormat="1" ht="18" customHeight="1" x14ac:dyDescent="0.2">
      <c r="A91" s="1"/>
      <c r="B91" s="3" t="s">
        <v>127</v>
      </c>
      <c r="C91" s="599" t="s">
        <v>128</v>
      </c>
      <c r="D91" s="599"/>
      <c r="E91" s="60"/>
      <c r="F91" s="53"/>
      <c r="G91" s="60"/>
      <c r="H91" s="53"/>
      <c r="I91" s="53"/>
      <c r="J91" s="53"/>
      <c r="K91" s="53"/>
      <c r="L91" s="53"/>
      <c r="M91" s="53"/>
      <c r="N91" s="53"/>
      <c r="O91" s="53"/>
      <c r="P91" s="54"/>
      <c r="Q91" s="97">
        <f>SUM(Q86:Q90)</f>
        <v>120327672</v>
      </c>
      <c r="R91" s="54"/>
      <c r="S91" s="66"/>
      <c r="T91" s="54"/>
      <c r="U91" s="67"/>
      <c r="V91" s="63"/>
      <c r="W91" s="64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s="8" customFormat="1" ht="18" customHeight="1" x14ac:dyDescent="0.2">
      <c r="A92" s="1"/>
      <c r="B92" s="3"/>
      <c r="C92" s="96"/>
      <c r="D92" s="98"/>
      <c r="E92" s="60"/>
      <c r="F92" s="53"/>
      <c r="G92" s="60"/>
      <c r="H92" s="53"/>
      <c r="I92" s="53"/>
      <c r="J92" s="53"/>
      <c r="K92" s="53"/>
      <c r="L92" s="53"/>
      <c r="M92" s="53"/>
      <c r="N92" s="53"/>
      <c r="O92" s="53"/>
      <c r="P92" s="54"/>
      <c r="Q92" s="87"/>
      <c r="R92" s="54"/>
      <c r="S92" s="66"/>
      <c r="T92" s="54"/>
      <c r="U92" s="67"/>
      <c r="V92" s="63"/>
      <c r="W92" s="64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s="8" customFormat="1" ht="36" customHeight="1" x14ac:dyDescent="0.2">
      <c r="A93" s="1"/>
      <c r="B93" s="3" t="s">
        <v>129</v>
      </c>
      <c r="C93" s="96" t="s">
        <v>130</v>
      </c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54"/>
      <c r="Q93" s="441">
        <v>-43246528</v>
      </c>
      <c r="R93" s="54"/>
      <c r="S93" s="66"/>
      <c r="T93" s="54"/>
      <c r="U93" s="67"/>
      <c r="V93" s="63"/>
      <c r="W93" s="64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s="8" customFormat="1" x14ac:dyDescent="0.2">
      <c r="A94" s="1"/>
      <c r="B94" s="3"/>
      <c r="C94" s="65"/>
      <c r="D94" s="49"/>
      <c r="E94" s="60"/>
      <c r="F94" s="53"/>
      <c r="G94" s="60"/>
      <c r="H94" s="53"/>
      <c r="I94" s="53"/>
      <c r="J94" s="53"/>
      <c r="K94" s="53"/>
      <c r="L94" s="53"/>
      <c r="M94" s="53"/>
      <c r="N94" s="53"/>
      <c r="O94" s="53"/>
      <c r="P94" s="54"/>
      <c r="Q94" s="54"/>
      <c r="R94" s="54"/>
      <c r="S94" s="66"/>
      <c r="T94" s="54"/>
      <c r="U94" s="67"/>
      <c r="V94" s="63"/>
      <c r="W94" s="64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s="8" customFormat="1" x14ac:dyDescent="0.2">
      <c r="A95" s="1"/>
      <c r="B95" s="3">
        <v>2</v>
      </c>
      <c r="C95" s="68" t="s">
        <v>131</v>
      </c>
      <c r="D95" s="99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54"/>
      <c r="R95" s="100"/>
      <c r="S95" s="101"/>
      <c r="T95" s="100"/>
      <c r="U95" s="67"/>
      <c r="V95" s="102"/>
      <c r="W95" s="102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s="8" customFormat="1" x14ac:dyDescent="0.2">
      <c r="A96" s="1"/>
      <c r="B96" s="3"/>
      <c r="C96" s="68"/>
      <c r="D96" s="99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54"/>
      <c r="R96" s="100"/>
      <c r="S96" s="101"/>
      <c r="T96" s="100"/>
      <c r="U96" s="67"/>
      <c r="V96" s="102"/>
      <c r="W96" s="102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51" s="8" customFormat="1" x14ac:dyDescent="0.2">
      <c r="A97" s="1"/>
      <c r="B97" s="3" t="s">
        <v>132</v>
      </c>
      <c r="C97" s="65" t="s">
        <v>104</v>
      </c>
      <c r="D97" s="99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443">
        <v>0</v>
      </c>
      <c r="R97" s="444"/>
      <c r="S97" s="443">
        <v>0</v>
      </c>
      <c r="T97" s="444"/>
      <c r="U97" s="442">
        <f t="shared" ref="U97:U103" si="12">Q97-S97</f>
        <v>0</v>
      </c>
      <c r="V97" s="102"/>
      <c r="W97" s="102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51" s="8" customFormat="1" x14ac:dyDescent="0.2">
      <c r="A98" s="1"/>
      <c r="B98" s="3" t="s">
        <v>133</v>
      </c>
      <c r="C98" s="65" t="s">
        <v>97</v>
      </c>
      <c r="D98" s="99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442">
        <v>0</v>
      </c>
      <c r="R98" s="444"/>
      <c r="S98" s="442">
        <v>0</v>
      </c>
      <c r="T98" s="444"/>
      <c r="U98" s="442">
        <f t="shared" si="12"/>
        <v>0</v>
      </c>
      <c r="V98" s="102"/>
      <c r="W98" s="102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51" s="8" customFormat="1" x14ac:dyDescent="0.2">
      <c r="A99" s="1"/>
      <c r="B99" s="3" t="s">
        <v>134</v>
      </c>
      <c r="C99" s="65" t="s">
        <v>37</v>
      </c>
      <c r="D99" s="99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442">
        <f>114299.55+50000+184198.77</f>
        <v>348498.31999999995</v>
      </c>
      <c r="R99" s="444"/>
      <c r="S99" s="442">
        <f>93415+50000</f>
        <v>143415</v>
      </c>
      <c r="T99" s="444"/>
      <c r="U99" s="442">
        <f t="shared" si="12"/>
        <v>205083.31999999995</v>
      </c>
      <c r="V99" s="102"/>
      <c r="W99" s="102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51" s="8" customFormat="1" x14ac:dyDescent="0.2">
      <c r="A100" s="36"/>
      <c r="B100" s="3" t="s">
        <v>135</v>
      </c>
      <c r="C100" s="65" t="s">
        <v>136</v>
      </c>
      <c r="D100" s="99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442">
        <v>13353.58</v>
      </c>
      <c r="R100" s="444"/>
      <c r="S100" s="442">
        <v>3551</v>
      </c>
      <c r="T100" s="444"/>
      <c r="U100" s="442">
        <f t="shared" si="12"/>
        <v>9802.58</v>
      </c>
      <c r="V100" s="102"/>
      <c r="W100" s="102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51" s="8" customFormat="1" x14ac:dyDescent="0.2">
      <c r="A101" s="36"/>
      <c r="B101" s="3" t="s">
        <v>137</v>
      </c>
      <c r="C101" s="65" t="s">
        <v>138</v>
      </c>
      <c r="D101" s="99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442">
        <f>950773.66+40000</f>
        <v>990773.66</v>
      </c>
      <c r="R101" s="444"/>
      <c r="S101" s="442">
        <f>848944+40000-365000</f>
        <v>523944</v>
      </c>
      <c r="T101" s="444"/>
      <c r="U101" s="445">
        <f t="shared" si="12"/>
        <v>466829.66000000003</v>
      </c>
      <c r="V101" s="102"/>
      <c r="W101" s="102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51" s="8" customFormat="1" x14ac:dyDescent="0.2">
      <c r="A102" s="36"/>
      <c r="B102" s="3" t="s">
        <v>139</v>
      </c>
      <c r="C102" s="65" t="s">
        <v>109</v>
      </c>
      <c r="D102" s="99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442">
        <v>210000</v>
      </c>
      <c r="R102" s="444"/>
      <c r="S102" s="442">
        <v>210000</v>
      </c>
      <c r="T102" s="444"/>
      <c r="U102" s="445">
        <f t="shared" si="12"/>
        <v>0</v>
      </c>
      <c r="V102" s="102"/>
      <c r="W102" s="102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51" s="8" customFormat="1" x14ac:dyDescent="0.2">
      <c r="A103" s="36"/>
      <c r="B103" s="3" t="s">
        <v>140</v>
      </c>
      <c r="C103" s="65" t="s">
        <v>111</v>
      </c>
      <c r="D103" s="99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442">
        <v>0</v>
      </c>
      <c r="R103" s="444"/>
      <c r="S103" s="442">
        <v>0</v>
      </c>
      <c r="T103" s="444"/>
      <c r="U103" s="445">
        <f t="shared" si="12"/>
        <v>0</v>
      </c>
      <c r="V103" s="102"/>
      <c r="W103" s="102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51" s="8" customFormat="1" x14ac:dyDescent="0.2">
      <c r="A104" s="1"/>
      <c r="B104" s="3"/>
      <c r="C104" s="68"/>
      <c r="D104" s="99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54"/>
      <c r="R104" s="100"/>
      <c r="S104" s="101"/>
      <c r="T104" s="100"/>
      <c r="U104" s="67"/>
      <c r="V104" s="102"/>
      <c r="W104" s="102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51" s="8" customFormat="1" x14ac:dyDescent="0.2">
      <c r="A105" s="1"/>
      <c r="B105" s="3"/>
      <c r="C105" s="68"/>
      <c r="D105" s="99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70"/>
      <c r="R105" s="100"/>
      <c r="S105" s="101"/>
      <c r="T105" s="100"/>
      <c r="U105" s="72"/>
      <c r="V105" s="102"/>
      <c r="W105" s="102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51" x14ac:dyDescent="0.2">
      <c r="A106" s="95"/>
      <c r="B106" s="103" t="s">
        <v>141</v>
      </c>
      <c r="C106" s="65" t="s">
        <v>142</v>
      </c>
      <c r="D106" s="49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104"/>
      <c r="P106" s="105"/>
      <c r="Q106" s="442">
        <f>318589.9+61399.59</f>
        <v>379989.49</v>
      </c>
      <c r="R106" s="56"/>
      <c r="S106" s="442">
        <v>0</v>
      </c>
      <c r="T106" s="56"/>
      <c r="U106" s="445">
        <f t="shared" ref="U106:U116" si="13">Q106-S106</f>
        <v>379989.49</v>
      </c>
      <c r="V106" s="59"/>
      <c r="W106" s="106"/>
      <c r="X106" s="1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107"/>
      <c r="AY106" s="107"/>
    </row>
    <row r="107" spans="1:51" ht="15" customHeight="1" x14ac:dyDescent="0.2">
      <c r="A107" s="95"/>
      <c r="B107" s="103" t="s">
        <v>143</v>
      </c>
      <c r="C107" s="65" t="s">
        <v>144</v>
      </c>
      <c r="D107" s="49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104"/>
      <c r="P107" s="105"/>
      <c r="Q107" s="442">
        <f>392555.75+61399.59+17000</f>
        <v>470955.33999999997</v>
      </c>
      <c r="R107" s="56"/>
      <c r="S107" s="442">
        <f>23610+17000</f>
        <v>40610</v>
      </c>
      <c r="T107" s="56"/>
      <c r="U107" s="445">
        <f t="shared" si="13"/>
        <v>430345.33999999997</v>
      </c>
      <c r="V107" s="59"/>
      <c r="W107" s="106"/>
      <c r="X107" s="1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107"/>
      <c r="AY107" s="107"/>
    </row>
    <row r="108" spans="1:51" s="116" customFormat="1" x14ac:dyDescent="0.2">
      <c r="A108" s="95"/>
      <c r="B108" s="103" t="s">
        <v>145</v>
      </c>
      <c r="C108" s="65" t="s">
        <v>146</v>
      </c>
      <c r="D108" s="108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10"/>
      <c r="P108" s="111"/>
      <c r="Q108" s="446">
        <f>96565.42</f>
        <v>96565.42</v>
      </c>
      <c r="R108" s="112"/>
      <c r="S108" s="446">
        <v>0</v>
      </c>
      <c r="T108" s="112"/>
      <c r="U108" s="445">
        <f t="shared" si="13"/>
        <v>96565.42</v>
      </c>
      <c r="V108" s="113"/>
      <c r="W108" s="114"/>
      <c r="X108" s="11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  <c r="AT108" s="95"/>
      <c r="AU108" s="95"/>
      <c r="AV108" s="95"/>
      <c r="AW108" s="95"/>
    </row>
    <row r="109" spans="1:51" ht="16.5" customHeight="1" x14ac:dyDescent="0.2">
      <c r="A109" s="95"/>
      <c r="B109" s="103" t="s">
        <v>147</v>
      </c>
      <c r="C109" s="65" t="s">
        <v>148</v>
      </c>
      <c r="D109" s="49"/>
      <c r="E109" s="445">
        <v>0</v>
      </c>
      <c r="F109" s="54"/>
      <c r="G109" s="445">
        <v>0</v>
      </c>
      <c r="H109" s="53"/>
      <c r="I109" s="445">
        <v>0</v>
      </c>
      <c r="J109" s="53"/>
      <c r="K109" s="448">
        <v>0</v>
      </c>
      <c r="L109" s="447"/>
      <c r="M109" s="448">
        <v>0</v>
      </c>
      <c r="N109" s="53"/>
      <c r="O109" s="445">
        <v>0</v>
      </c>
      <c r="P109" s="105"/>
      <c r="Q109" s="442">
        <f>E109+G109+I109+K109+M109+O19</f>
        <v>0</v>
      </c>
      <c r="R109" s="56"/>
      <c r="S109" s="442">
        <v>0</v>
      </c>
      <c r="T109" s="56"/>
      <c r="U109" s="445">
        <f t="shared" si="13"/>
        <v>0</v>
      </c>
      <c r="V109" s="59"/>
      <c r="W109" s="106"/>
      <c r="X109" s="1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107"/>
      <c r="AY109" s="107"/>
    </row>
    <row r="110" spans="1:51" ht="15.75" customHeight="1" x14ac:dyDescent="0.2">
      <c r="A110" s="95"/>
      <c r="B110" s="103" t="s">
        <v>149</v>
      </c>
      <c r="C110" s="65" t="s">
        <v>150</v>
      </c>
      <c r="D110" s="49"/>
      <c r="E110" s="445">
        <v>0</v>
      </c>
      <c r="F110" s="54"/>
      <c r="G110" s="445">
        <f>5878270.17*0.55</f>
        <v>3233048.5935000004</v>
      </c>
      <c r="H110" s="53"/>
      <c r="I110" s="445">
        <f>5878270.17*0.43</f>
        <v>2527656.1730999998</v>
      </c>
      <c r="J110" s="53"/>
      <c r="K110" s="448">
        <f>5878270.17*0.02</f>
        <v>117565.4034</v>
      </c>
      <c r="L110" s="447"/>
      <c r="M110" s="448">
        <v>0</v>
      </c>
      <c r="N110" s="53"/>
      <c r="O110" s="445">
        <v>0</v>
      </c>
      <c r="P110" s="105"/>
      <c r="Q110" s="442">
        <f>E110+G110+I110+K110+M110+O20</f>
        <v>5878270.1699999999</v>
      </c>
      <c r="R110" s="56"/>
      <c r="S110" s="442">
        <v>1415659</v>
      </c>
      <c r="T110" s="56"/>
      <c r="U110" s="445">
        <f t="shared" si="13"/>
        <v>4462611.17</v>
      </c>
      <c r="V110" s="117"/>
      <c r="W110" s="118"/>
      <c r="X110" s="1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107"/>
      <c r="AY110" s="107"/>
    </row>
    <row r="111" spans="1:51" ht="15.75" customHeight="1" x14ac:dyDescent="0.2">
      <c r="A111" s="95"/>
      <c r="B111" s="103" t="s">
        <v>151</v>
      </c>
      <c r="C111" s="65" t="s">
        <v>152</v>
      </c>
      <c r="D111" s="49"/>
      <c r="E111" s="445">
        <v>0</v>
      </c>
      <c r="F111" s="54"/>
      <c r="G111" s="445">
        <v>0</v>
      </c>
      <c r="H111" s="53"/>
      <c r="I111" s="445">
        <v>0</v>
      </c>
      <c r="J111" s="53"/>
      <c r="K111" s="448">
        <v>0</v>
      </c>
      <c r="L111" s="447"/>
      <c r="M111" s="448">
        <v>0</v>
      </c>
      <c r="N111" s="53"/>
      <c r="O111" s="445">
        <v>0</v>
      </c>
      <c r="P111" s="54"/>
      <c r="Q111" s="442">
        <f t="shared" ref="Q111:Q113" si="14">E111+G111+I111+K111+M111+O21</f>
        <v>0</v>
      </c>
      <c r="R111" s="56"/>
      <c r="S111" s="442">
        <v>0</v>
      </c>
      <c r="T111" s="56"/>
      <c r="U111" s="445">
        <f t="shared" si="13"/>
        <v>0</v>
      </c>
      <c r="V111" s="119"/>
      <c r="W111" s="118"/>
      <c r="X111" s="1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107"/>
      <c r="AY111" s="107"/>
    </row>
    <row r="112" spans="1:51" ht="15.75" customHeight="1" x14ac:dyDescent="0.2">
      <c r="A112" s="95"/>
      <c r="B112" s="103" t="s">
        <v>153</v>
      </c>
      <c r="C112" s="65" t="s">
        <v>154</v>
      </c>
      <c r="D112" s="49"/>
      <c r="E112" s="445">
        <v>0</v>
      </c>
      <c r="F112" s="54"/>
      <c r="G112" s="445">
        <v>0</v>
      </c>
      <c r="H112" s="53"/>
      <c r="I112" s="445">
        <v>0</v>
      </c>
      <c r="J112" s="53"/>
      <c r="K112" s="448">
        <v>0</v>
      </c>
      <c r="L112" s="447"/>
      <c r="M112" s="448">
        <v>0</v>
      </c>
      <c r="N112" s="53"/>
      <c r="O112" s="445">
        <v>0</v>
      </c>
      <c r="P112" s="54"/>
      <c r="Q112" s="442">
        <f t="shared" si="14"/>
        <v>0</v>
      </c>
      <c r="R112" s="56"/>
      <c r="S112" s="442">
        <v>0</v>
      </c>
      <c r="T112" s="56"/>
      <c r="U112" s="445">
        <f t="shared" si="13"/>
        <v>0</v>
      </c>
      <c r="V112" s="119"/>
      <c r="W112" s="118"/>
      <c r="X112" s="1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107"/>
      <c r="AY112" s="107"/>
    </row>
    <row r="113" spans="1:51" ht="15.75" customHeight="1" x14ac:dyDescent="0.2">
      <c r="A113" s="95"/>
      <c r="B113" s="103" t="s">
        <v>155</v>
      </c>
      <c r="C113" s="65" t="s">
        <v>156</v>
      </c>
      <c r="D113" s="49"/>
      <c r="E113" s="445">
        <v>0</v>
      </c>
      <c r="F113" s="54"/>
      <c r="G113" s="445">
        <v>0</v>
      </c>
      <c r="H113" s="53"/>
      <c r="I113" s="445">
        <v>0</v>
      </c>
      <c r="J113" s="53"/>
      <c r="K113" s="448">
        <v>0</v>
      </c>
      <c r="L113" s="447"/>
      <c r="M113" s="448">
        <v>0</v>
      </c>
      <c r="N113" s="53"/>
      <c r="O113" s="445">
        <v>0</v>
      </c>
      <c r="P113" s="54"/>
      <c r="Q113" s="442">
        <f t="shared" si="14"/>
        <v>0</v>
      </c>
      <c r="R113" s="56"/>
      <c r="S113" s="442">
        <v>0</v>
      </c>
      <c r="T113" s="56"/>
      <c r="U113" s="445">
        <f t="shared" si="13"/>
        <v>0</v>
      </c>
      <c r="V113" s="119"/>
      <c r="W113" s="118"/>
      <c r="X113" s="1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107"/>
      <c r="AY113" s="107"/>
    </row>
    <row r="114" spans="1:51" ht="18.75" customHeight="1" x14ac:dyDescent="0.2">
      <c r="A114" s="95"/>
      <c r="B114" s="103" t="s">
        <v>157</v>
      </c>
      <c r="C114" s="65" t="s">
        <v>158</v>
      </c>
      <c r="D114" s="49"/>
      <c r="E114" s="104"/>
      <c r="F114" s="54"/>
      <c r="G114" s="104"/>
      <c r="H114" s="54"/>
      <c r="I114" s="104"/>
      <c r="J114" s="54"/>
      <c r="K114" s="104"/>
      <c r="L114" s="104"/>
      <c r="M114" s="104"/>
      <c r="N114" s="54"/>
      <c r="O114" s="120"/>
      <c r="P114" s="54"/>
      <c r="Q114" s="442">
        <f>802694.88+61399.59+61399.59</f>
        <v>925494.05999999994</v>
      </c>
      <c r="R114" s="56"/>
      <c r="S114" s="442">
        <v>84730</v>
      </c>
      <c r="T114" s="56"/>
      <c r="U114" s="445">
        <f t="shared" si="13"/>
        <v>840764.05999999994</v>
      </c>
      <c r="V114" s="119"/>
      <c r="W114" s="118"/>
      <c r="X114" s="1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107"/>
      <c r="AY114" s="107"/>
    </row>
    <row r="115" spans="1:51" ht="18.75" customHeight="1" x14ac:dyDescent="0.2">
      <c r="A115" s="95"/>
      <c r="B115" s="103"/>
      <c r="C115" s="65"/>
      <c r="D115" s="49"/>
      <c r="E115" s="104"/>
      <c r="F115" s="54"/>
      <c r="G115" s="104"/>
      <c r="H115" s="54"/>
      <c r="I115" s="104"/>
      <c r="J115" s="54"/>
      <c r="K115" s="104"/>
      <c r="L115" s="104"/>
      <c r="M115" s="104"/>
      <c r="N115" s="54"/>
      <c r="O115" s="120"/>
      <c r="P115" s="54"/>
      <c r="Q115" s="39"/>
      <c r="R115" s="54"/>
      <c r="S115" s="121"/>
      <c r="T115" s="54"/>
      <c r="U115" s="67"/>
      <c r="V115" s="119"/>
      <c r="W115" s="118"/>
      <c r="X115" s="1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107"/>
      <c r="AY115" s="107"/>
    </row>
    <row r="116" spans="1:51" ht="18.75" customHeight="1" x14ac:dyDescent="0.2">
      <c r="A116" s="95"/>
      <c r="B116" s="103" t="s">
        <v>159</v>
      </c>
      <c r="C116" s="65" t="s">
        <v>160</v>
      </c>
      <c r="D116" s="49"/>
      <c r="E116" s="104"/>
      <c r="F116" s="54"/>
      <c r="G116" s="104"/>
      <c r="H116" s="54"/>
      <c r="I116" s="104"/>
      <c r="J116" s="54"/>
      <c r="K116" s="104"/>
      <c r="L116" s="104"/>
      <c r="M116" s="104"/>
      <c r="N116" s="54"/>
      <c r="O116" s="120"/>
      <c r="P116" s="54"/>
      <c r="Q116" s="38">
        <v>0</v>
      </c>
      <c r="R116" s="56"/>
      <c r="S116" s="57">
        <v>0</v>
      </c>
      <c r="T116" s="56"/>
      <c r="U116" s="445">
        <f t="shared" si="13"/>
        <v>0</v>
      </c>
      <c r="V116" s="119"/>
      <c r="W116" s="118"/>
      <c r="X116" s="1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107"/>
      <c r="AY116" s="107"/>
    </row>
    <row r="117" spans="1:51" ht="18.75" customHeight="1" x14ac:dyDescent="0.2">
      <c r="A117" s="95"/>
      <c r="B117" s="103"/>
      <c r="C117" s="65"/>
      <c r="D117" s="49"/>
      <c r="E117" s="104"/>
      <c r="F117" s="54"/>
      <c r="G117" s="104"/>
      <c r="H117" s="54"/>
      <c r="I117" s="104"/>
      <c r="J117" s="54"/>
      <c r="K117" s="104"/>
      <c r="L117" s="104"/>
      <c r="M117" s="104"/>
      <c r="N117" s="54"/>
      <c r="O117" s="120"/>
      <c r="P117" s="54"/>
      <c r="Q117" s="39"/>
      <c r="R117" s="54"/>
      <c r="S117" s="121"/>
      <c r="T117" s="54"/>
      <c r="U117" s="67"/>
      <c r="V117" s="119"/>
      <c r="W117" s="118"/>
      <c r="X117" s="1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107"/>
      <c r="AY117" s="107"/>
    </row>
    <row r="118" spans="1:51" ht="18.75" customHeight="1" x14ac:dyDescent="0.2">
      <c r="A118" s="48"/>
      <c r="B118" s="103"/>
      <c r="C118" s="65"/>
      <c r="D118" s="49"/>
      <c r="E118" s="104"/>
      <c r="F118" s="54"/>
      <c r="G118" s="104"/>
      <c r="H118" s="54"/>
      <c r="I118" s="104"/>
      <c r="J118" s="54"/>
      <c r="K118" s="104"/>
      <c r="L118" s="104"/>
      <c r="M118" s="104"/>
      <c r="N118" s="54"/>
      <c r="O118" s="120"/>
      <c r="P118" s="54"/>
      <c r="Q118" s="39"/>
      <c r="R118" s="54"/>
      <c r="S118" s="121"/>
      <c r="T118" s="54"/>
      <c r="U118" s="67"/>
      <c r="V118" s="119"/>
      <c r="W118" s="118"/>
      <c r="X118" s="1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107"/>
      <c r="AY118" s="107"/>
    </row>
    <row r="119" spans="1:51" x14ac:dyDescent="0.2">
      <c r="A119" s="48"/>
      <c r="B119" s="103" t="s">
        <v>161</v>
      </c>
      <c r="C119" s="65" t="s">
        <v>162</v>
      </c>
      <c r="D119" s="49"/>
      <c r="E119" s="54"/>
      <c r="F119" s="54"/>
      <c r="G119" s="54"/>
      <c r="H119" s="54"/>
      <c r="I119" s="38">
        <f>167243.39*0.8</f>
        <v>133794.71200000003</v>
      </c>
      <c r="J119" s="54"/>
      <c r="K119" s="38">
        <f>167243.39*0.1</f>
        <v>16724.339000000004</v>
      </c>
      <c r="L119" s="38"/>
      <c r="M119" s="38">
        <f>167243.39*0.1</f>
        <v>16724.339000000004</v>
      </c>
      <c r="N119" s="54"/>
      <c r="O119" s="120"/>
      <c r="P119" s="105"/>
      <c r="Q119" s="442">
        <f>E119+G119+I119+K119+M119+O29</f>
        <v>167243.39000000004</v>
      </c>
      <c r="R119" s="56"/>
      <c r="S119" s="442">
        <v>169530</v>
      </c>
      <c r="T119" s="56"/>
      <c r="U119" s="445">
        <f t="shared" ref="U119:U123" si="15">Q119-S119</f>
        <v>-2286.6099999999569</v>
      </c>
      <c r="V119" s="122"/>
      <c r="W119" s="123"/>
      <c r="X119" s="1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107"/>
      <c r="AY119" s="107"/>
    </row>
    <row r="120" spans="1:51" x14ac:dyDescent="0.2">
      <c r="A120" s="48"/>
      <c r="B120" s="103" t="s">
        <v>163</v>
      </c>
      <c r="C120" s="65" t="s">
        <v>164</v>
      </c>
      <c r="D120" s="49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104"/>
      <c r="P120" s="105"/>
      <c r="Q120" s="442">
        <v>61399.59</v>
      </c>
      <c r="R120" s="56"/>
      <c r="S120" s="57">
        <v>0</v>
      </c>
      <c r="T120" s="56"/>
      <c r="U120" s="445">
        <f t="shared" si="15"/>
        <v>61399.59</v>
      </c>
      <c r="V120" s="122"/>
      <c r="W120" s="124"/>
      <c r="X120" s="1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107"/>
      <c r="AY120" s="107"/>
    </row>
    <row r="121" spans="1:51" x14ac:dyDescent="0.2">
      <c r="A121" s="48"/>
      <c r="B121" s="103" t="s">
        <v>165</v>
      </c>
      <c r="C121" s="65" t="s">
        <v>166</v>
      </c>
      <c r="D121" s="49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442">
        <v>100000</v>
      </c>
      <c r="R121" s="56"/>
      <c r="S121" s="442">
        <v>100000</v>
      </c>
      <c r="T121" s="56"/>
      <c r="U121" s="445">
        <f t="shared" si="15"/>
        <v>0</v>
      </c>
      <c r="V121" s="125"/>
      <c r="W121" s="54"/>
      <c r="X121" s="126"/>
      <c r="Y121" s="124"/>
      <c r="Z121" s="1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</row>
    <row r="122" spans="1:51" x14ac:dyDescent="0.2">
      <c r="A122" s="48"/>
      <c r="B122" s="103" t="s">
        <v>167</v>
      </c>
      <c r="C122" s="65" t="s">
        <v>168</v>
      </c>
      <c r="D122" s="49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442">
        <v>0</v>
      </c>
      <c r="R122" s="56"/>
      <c r="S122" s="57">
        <v>0</v>
      </c>
      <c r="T122" s="56"/>
      <c r="U122" s="445">
        <f t="shared" si="15"/>
        <v>0</v>
      </c>
      <c r="V122" s="125"/>
      <c r="W122" s="54"/>
      <c r="X122" s="126"/>
      <c r="Y122" s="124"/>
      <c r="Z122" s="1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</row>
    <row r="123" spans="1:51" x14ac:dyDescent="0.2">
      <c r="A123" s="48"/>
      <c r="B123" s="103" t="s">
        <v>169</v>
      </c>
      <c r="C123" s="65" t="s">
        <v>27</v>
      </c>
      <c r="D123" s="49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442">
        <v>0</v>
      </c>
      <c r="R123" s="56"/>
      <c r="S123" s="57">
        <v>0</v>
      </c>
      <c r="T123" s="56"/>
      <c r="U123" s="445">
        <f t="shared" si="15"/>
        <v>0</v>
      </c>
      <c r="V123" s="125"/>
      <c r="W123" s="54"/>
      <c r="X123" s="126"/>
      <c r="Y123" s="124"/>
      <c r="Z123" s="1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</row>
    <row r="124" spans="1:51" x14ac:dyDescent="0.2">
      <c r="A124" s="48"/>
      <c r="B124" s="103"/>
      <c r="C124" s="65"/>
      <c r="D124" s="49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127"/>
      <c r="R124" s="54"/>
      <c r="S124" s="127"/>
      <c r="T124" s="54"/>
      <c r="U124" s="89"/>
      <c r="V124" s="54"/>
      <c r="W124" s="54"/>
      <c r="X124" s="126"/>
      <c r="Y124" s="124"/>
      <c r="Z124" s="1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</row>
    <row r="125" spans="1:51" x14ac:dyDescent="0.2">
      <c r="A125" s="48"/>
      <c r="B125" s="103" t="s">
        <v>170</v>
      </c>
      <c r="C125" s="65" t="s">
        <v>171</v>
      </c>
      <c r="D125" s="49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7">
        <v>0</v>
      </c>
      <c r="R125" s="56"/>
      <c r="S125" s="57">
        <v>0</v>
      </c>
      <c r="T125" s="56"/>
      <c r="U125" s="58">
        <v>0</v>
      </c>
      <c r="V125" s="125"/>
      <c r="W125" s="54"/>
      <c r="X125" s="126"/>
      <c r="Y125" s="124"/>
      <c r="Z125" s="1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</row>
    <row r="126" spans="1:51" x14ac:dyDescent="0.2">
      <c r="A126" s="48"/>
      <c r="B126" s="103"/>
      <c r="C126" s="65"/>
      <c r="D126" s="49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127"/>
      <c r="R126" s="54"/>
      <c r="S126" s="127"/>
      <c r="T126" s="54"/>
      <c r="U126" s="89"/>
      <c r="V126" s="54"/>
      <c r="W126" s="54"/>
      <c r="X126" s="126"/>
      <c r="Y126" s="124"/>
      <c r="Z126" s="1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</row>
    <row r="127" spans="1:51" x14ac:dyDescent="0.2">
      <c r="A127" s="48"/>
      <c r="B127" s="103" t="s">
        <v>172</v>
      </c>
      <c r="C127" s="65" t="s">
        <v>173</v>
      </c>
      <c r="D127" s="49"/>
      <c r="E127" s="104"/>
      <c r="F127" s="54"/>
      <c r="G127" s="104"/>
      <c r="H127" s="54"/>
      <c r="I127" s="104"/>
      <c r="J127" s="54"/>
      <c r="K127" s="104"/>
      <c r="L127" s="104"/>
      <c r="M127" s="104"/>
      <c r="N127" s="54"/>
      <c r="O127" s="120"/>
      <c r="P127" s="105"/>
      <c r="Q127" s="442">
        <f>Q125+Q123+Q122+Q121+Q120+Q119+Q116+Q114+Q113+Q112+Q111+Q110+Q109+Q108+Q107+Q106+Q103+Q102+Q101+Q100+Q99+Q98+Q97</f>
        <v>9642543.0199999996</v>
      </c>
      <c r="R127" s="56"/>
      <c r="S127" s="442">
        <f>S125+S123+S122+S121+S120+S119+S116+S114+S113+S112+S111+S110+S109+S108+S107+S106+S103+S102+S101+S100+S99+S98+S97</f>
        <v>2691439</v>
      </c>
      <c r="T127" s="56"/>
      <c r="U127" s="442">
        <f>U125+U123+U122+U121+U120+U119+U116+U114+U113+U112+U111+U110+U109+U108+U107+U106+U103+U102+U101+U100+U99+U98+U97</f>
        <v>6951104.0200000005</v>
      </c>
      <c r="V127" s="117"/>
      <c r="W127" s="118"/>
      <c r="X127" s="1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107"/>
      <c r="AY127" s="107"/>
    </row>
    <row r="128" spans="1:51" x14ac:dyDescent="0.2">
      <c r="A128" s="48"/>
      <c r="B128" s="103"/>
      <c r="C128" s="65"/>
      <c r="D128" s="49"/>
      <c r="E128" s="104"/>
      <c r="F128" s="54"/>
      <c r="G128" s="104"/>
      <c r="H128" s="54"/>
      <c r="I128" s="104"/>
      <c r="J128" s="54"/>
      <c r="K128" s="104"/>
      <c r="L128" s="104"/>
      <c r="M128" s="104"/>
      <c r="N128" s="54"/>
      <c r="O128" s="120"/>
      <c r="P128" s="54"/>
      <c r="Q128" s="128"/>
      <c r="R128" s="54"/>
      <c r="S128" s="128"/>
      <c r="T128" s="54"/>
      <c r="U128" s="93"/>
      <c r="V128" s="119"/>
      <c r="W128" s="118"/>
      <c r="X128" s="1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107"/>
      <c r="AY128" s="107"/>
    </row>
    <row r="129" spans="1:51" x14ac:dyDescent="0.2">
      <c r="A129" s="48"/>
      <c r="B129" s="103"/>
      <c r="C129" s="68"/>
      <c r="D129" s="49"/>
      <c r="E129" s="104"/>
      <c r="F129" s="54"/>
      <c r="G129" s="104"/>
      <c r="H129" s="54"/>
      <c r="I129" s="104"/>
      <c r="J129" s="54"/>
      <c r="K129" s="104"/>
      <c r="L129" s="104"/>
      <c r="M129" s="104"/>
      <c r="N129" s="54"/>
      <c r="O129" s="120"/>
      <c r="P129" s="54"/>
      <c r="Q129" s="121"/>
      <c r="R129" s="54"/>
      <c r="S129" s="121"/>
      <c r="T129" s="54"/>
      <c r="U129" s="66"/>
      <c r="V129" s="119"/>
      <c r="W129" s="118"/>
      <c r="X129" s="1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107"/>
      <c r="AY129" s="107"/>
    </row>
    <row r="130" spans="1:51" x14ac:dyDescent="0.2">
      <c r="A130" s="48"/>
      <c r="B130" s="103"/>
      <c r="C130" s="65"/>
      <c r="D130" s="49"/>
      <c r="E130" s="104"/>
      <c r="F130" s="54"/>
      <c r="G130" s="104"/>
      <c r="H130" s="54"/>
      <c r="I130" s="104"/>
      <c r="J130" s="54"/>
      <c r="K130" s="104"/>
      <c r="L130" s="104"/>
      <c r="M130" s="104"/>
      <c r="N130" s="54"/>
      <c r="O130" s="120"/>
      <c r="P130" s="54"/>
      <c r="Q130" s="67"/>
      <c r="R130" s="54"/>
      <c r="S130" s="121"/>
      <c r="T130" s="54"/>
      <c r="U130" s="67"/>
      <c r="V130" s="119"/>
      <c r="W130" s="118"/>
      <c r="X130" s="1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107"/>
      <c r="AY130" s="107"/>
    </row>
    <row r="131" spans="1:51" x14ac:dyDescent="0.2">
      <c r="A131" s="48"/>
      <c r="B131" s="103"/>
      <c r="C131" s="65"/>
      <c r="D131" s="49"/>
      <c r="E131" s="104"/>
      <c r="F131" s="54"/>
      <c r="G131" s="104"/>
      <c r="H131" s="54"/>
      <c r="I131" s="104"/>
      <c r="J131" s="54"/>
      <c r="K131" s="104"/>
      <c r="L131" s="104"/>
      <c r="M131" s="104"/>
      <c r="N131" s="54"/>
      <c r="O131" s="120"/>
      <c r="P131" s="54"/>
      <c r="Q131" s="67"/>
      <c r="R131" s="54"/>
      <c r="S131" s="121"/>
      <c r="T131" s="54"/>
      <c r="U131" s="67"/>
      <c r="V131" s="119"/>
      <c r="W131" s="118"/>
      <c r="X131" s="1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107"/>
      <c r="AY131" s="107"/>
    </row>
    <row r="132" spans="1:51" x14ac:dyDescent="0.2">
      <c r="A132" s="48"/>
      <c r="B132" s="103"/>
      <c r="C132" s="65"/>
      <c r="D132" s="49"/>
      <c r="E132" s="104"/>
      <c r="F132" s="54"/>
      <c r="G132" s="104"/>
      <c r="H132" s="54"/>
      <c r="I132" s="104"/>
      <c r="J132" s="54"/>
      <c r="K132" s="104"/>
      <c r="L132" s="104"/>
      <c r="M132" s="104"/>
      <c r="N132" s="54"/>
      <c r="O132" s="120"/>
      <c r="P132" s="54"/>
      <c r="Q132" s="67"/>
      <c r="R132" s="54"/>
      <c r="S132" s="121"/>
      <c r="T132" s="54"/>
      <c r="U132" s="67"/>
      <c r="V132" s="119"/>
      <c r="W132" s="118"/>
      <c r="X132" s="1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107"/>
      <c r="AY132" s="107"/>
    </row>
    <row r="133" spans="1:51" s="8" customFormat="1" x14ac:dyDescent="0.2">
      <c r="A133" s="1"/>
      <c r="B133" s="3">
        <v>3</v>
      </c>
      <c r="C133" s="600" t="s">
        <v>174</v>
      </c>
      <c r="D133" s="600"/>
      <c r="E133" s="600"/>
      <c r="F133" s="600"/>
      <c r="G133" s="600"/>
      <c r="H133" s="100"/>
      <c r="I133" s="100"/>
      <c r="J133" s="100"/>
      <c r="K133" s="100"/>
      <c r="L133" s="100"/>
      <c r="M133" s="100"/>
      <c r="N133" s="100"/>
      <c r="O133" s="100"/>
      <c r="P133" s="100"/>
      <c r="Q133" s="67"/>
      <c r="R133" s="100"/>
      <c r="S133" s="101"/>
      <c r="T133" s="100"/>
      <c r="U133" s="67"/>
      <c r="V133" s="37"/>
      <c r="W133" s="37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51" s="8" customFormat="1" x14ac:dyDescent="0.2">
      <c r="A134" s="1"/>
      <c r="B134" s="3"/>
      <c r="C134" s="68"/>
      <c r="D134" s="129"/>
      <c r="E134" s="129"/>
      <c r="F134" s="129"/>
      <c r="G134" s="129"/>
      <c r="H134" s="100"/>
      <c r="I134" s="100"/>
      <c r="J134" s="100"/>
      <c r="K134" s="100"/>
      <c r="L134" s="100"/>
      <c r="M134" s="100"/>
      <c r="N134" s="100"/>
      <c r="O134" s="100"/>
      <c r="P134" s="100"/>
      <c r="Q134" s="67"/>
      <c r="R134" s="100"/>
      <c r="S134" s="101"/>
      <c r="T134" s="100"/>
      <c r="U134" s="67"/>
      <c r="V134" s="37"/>
      <c r="W134" s="37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51" s="8" customFormat="1" x14ac:dyDescent="0.2">
      <c r="A135" s="1"/>
      <c r="B135" s="3"/>
      <c r="C135" s="65"/>
      <c r="D135" s="49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67"/>
      <c r="R135" s="54"/>
      <c r="S135" s="67"/>
      <c r="T135" s="54"/>
      <c r="U135" s="67"/>
      <c r="V135" s="126"/>
      <c r="W135" s="130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51" s="8" customFormat="1" x14ac:dyDescent="0.2">
      <c r="A136" s="1"/>
      <c r="B136" s="3"/>
      <c r="C136" s="68" t="s">
        <v>175</v>
      </c>
      <c r="D136" s="99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67"/>
      <c r="R136" s="100"/>
      <c r="S136" s="101"/>
      <c r="T136" s="100"/>
      <c r="U136" s="67"/>
      <c r="V136" s="37"/>
      <c r="W136" s="37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51" s="8" customFormat="1" x14ac:dyDescent="0.2">
      <c r="A137" s="1"/>
      <c r="B137" s="3"/>
      <c r="C137" s="68"/>
      <c r="D137" s="99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72"/>
      <c r="R137" s="100"/>
      <c r="S137" s="101"/>
      <c r="T137" s="100"/>
      <c r="U137" s="72"/>
      <c r="V137" s="37"/>
      <c r="W137" s="37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51" x14ac:dyDescent="0.2">
      <c r="A138" s="48"/>
      <c r="B138" s="103" t="s">
        <v>176</v>
      </c>
      <c r="C138" s="65" t="s">
        <v>177</v>
      </c>
      <c r="D138" s="49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104"/>
      <c r="P138" s="105"/>
      <c r="Q138" s="442">
        <v>876182.16</v>
      </c>
      <c r="R138" s="444"/>
      <c r="S138" s="442">
        <v>117876</v>
      </c>
      <c r="T138" s="444"/>
      <c r="U138" s="445">
        <f t="shared" ref="U138:U141" si="16">Q138-S138</f>
        <v>758306.16</v>
      </c>
      <c r="V138" s="122"/>
      <c r="W138" s="124"/>
      <c r="X138" s="1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107"/>
      <c r="AY138" s="107"/>
    </row>
    <row r="139" spans="1:51" x14ac:dyDescent="0.2">
      <c r="A139" s="48"/>
      <c r="B139" s="103" t="s">
        <v>178</v>
      </c>
      <c r="C139" s="65" t="s">
        <v>179</v>
      </c>
      <c r="D139" s="49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104"/>
      <c r="P139" s="105"/>
      <c r="Q139" s="442">
        <v>0</v>
      </c>
      <c r="R139" s="444"/>
      <c r="S139" s="442">
        <v>0</v>
      </c>
      <c r="T139" s="444"/>
      <c r="U139" s="445">
        <f t="shared" si="16"/>
        <v>0</v>
      </c>
      <c r="V139" s="122"/>
      <c r="W139" s="124"/>
      <c r="X139" s="1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  <c r="AN139" s="48"/>
      <c r="AO139" s="48"/>
      <c r="AP139" s="48"/>
      <c r="AQ139" s="48"/>
      <c r="AR139" s="48"/>
      <c r="AS139" s="48"/>
      <c r="AT139" s="48"/>
      <c r="AU139" s="48"/>
      <c r="AV139" s="48"/>
      <c r="AW139" s="48"/>
      <c r="AX139" s="107"/>
      <c r="AY139" s="107"/>
    </row>
    <row r="140" spans="1:51" x14ac:dyDescent="0.2">
      <c r="A140" s="48"/>
      <c r="B140" s="103" t="s">
        <v>180</v>
      </c>
      <c r="C140" s="65" t="s">
        <v>181</v>
      </c>
      <c r="D140" s="49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104"/>
      <c r="P140" s="105"/>
      <c r="Q140" s="442">
        <v>0</v>
      </c>
      <c r="R140" s="444"/>
      <c r="S140" s="442">
        <v>0</v>
      </c>
      <c r="T140" s="444"/>
      <c r="U140" s="445">
        <f t="shared" si="16"/>
        <v>0</v>
      </c>
      <c r="V140" s="122"/>
      <c r="W140" s="124"/>
      <c r="X140" s="1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107"/>
      <c r="AY140" s="107"/>
    </row>
    <row r="141" spans="1:51" x14ac:dyDescent="0.2">
      <c r="A141" s="48"/>
      <c r="B141" s="103" t="s">
        <v>182</v>
      </c>
      <c r="C141" s="65" t="s">
        <v>183</v>
      </c>
      <c r="D141" s="49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104"/>
      <c r="P141" s="105"/>
      <c r="Q141" s="442">
        <v>0</v>
      </c>
      <c r="R141" s="444"/>
      <c r="S141" s="442">
        <v>0</v>
      </c>
      <c r="T141" s="444"/>
      <c r="U141" s="445">
        <f t="shared" si="16"/>
        <v>0</v>
      </c>
      <c r="V141" s="122"/>
      <c r="W141" s="124"/>
      <c r="X141" s="1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107"/>
      <c r="AY141" s="107"/>
    </row>
    <row r="142" spans="1:51" s="8" customFormat="1" x14ac:dyDescent="0.2">
      <c r="A142" s="1"/>
      <c r="B142" s="3" t="s">
        <v>184</v>
      </c>
      <c r="C142" s="65" t="s">
        <v>185</v>
      </c>
      <c r="D142" s="49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120"/>
      <c r="P142" s="105"/>
      <c r="Q142" s="443">
        <f>SUM(Q138:Q141)</f>
        <v>876182.16</v>
      </c>
      <c r="R142" s="444"/>
      <c r="S142" s="443">
        <f>SUM(S138:S141)</f>
        <v>117876</v>
      </c>
      <c r="T142" s="444"/>
      <c r="U142" s="443">
        <f>SUM(U138:U141)</f>
        <v>758306.16</v>
      </c>
      <c r="V142" s="122"/>
      <c r="W142" s="123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51" s="8" customFormat="1" x14ac:dyDescent="0.2">
      <c r="A143" s="1"/>
      <c r="B143" s="3"/>
      <c r="C143" s="65"/>
      <c r="D143" s="49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94"/>
      <c r="R143" s="54"/>
      <c r="S143" s="67"/>
      <c r="T143" s="54"/>
      <c r="U143" s="94"/>
      <c r="V143" s="126"/>
      <c r="W143" s="130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51" s="8" customFormat="1" x14ac:dyDescent="0.2">
      <c r="A144" s="1"/>
      <c r="B144" s="3"/>
      <c r="C144" s="68" t="s">
        <v>186</v>
      </c>
      <c r="D144" s="99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67"/>
      <c r="R144" s="100"/>
      <c r="S144" s="101"/>
      <c r="T144" s="100"/>
      <c r="U144" s="67"/>
      <c r="V144" s="37"/>
      <c r="W144" s="37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s="8" customFormat="1" x14ac:dyDescent="0.2">
      <c r="A145" s="1"/>
      <c r="B145" s="3"/>
      <c r="C145" s="68"/>
      <c r="D145" s="99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72"/>
      <c r="R145" s="100"/>
      <c r="S145" s="101"/>
      <c r="T145" s="100"/>
      <c r="U145" s="72"/>
      <c r="V145" s="37"/>
      <c r="W145" s="37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x14ac:dyDescent="0.2">
      <c r="A146" s="48"/>
      <c r="B146" s="103" t="s">
        <v>187</v>
      </c>
      <c r="C146" s="65" t="s">
        <v>188</v>
      </c>
      <c r="D146" s="49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104"/>
      <c r="P146" s="105"/>
      <c r="Q146" s="442">
        <v>2703752.66</v>
      </c>
      <c r="R146" s="444"/>
      <c r="S146" s="442">
        <v>0</v>
      </c>
      <c r="T146" s="444"/>
      <c r="U146" s="445">
        <f t="shared" ref="U146:U155" si="17">Q146-S146</f>
        <v>2703752.66</v>
      </c>
      <c r="V146" s="122"/>
      <c r="W146" s="124"/>
      <c r="X146" s="1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</row>
    <row r="147" spans="1:49" x14ac:dyDescent="0.2">
      <c r="A147" s="48"/>
      <c r="B147" s="103" t="s">
        <v>189</v>
      </c>
      <c r="C147" s="65" t="s">
        <v>190</v>
      </c>
      <c r="D147" s="49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104"/>
      <c r="P147" s="105"/>
      <c r="Q147" s="442">
        <f>6846403.22+318138.82</f>
        <v>7164542.04</v>
      </c>
      <c r="R147" s="444"/>
      <c r="S147" s="442">
        <v>0</v>
      </c>
      <c r="T147" s="444"/>
      <c r="U147" s="445">
        <f t="shared" si="17"/>
        <v>7164542.04</v>
      </c>
      <c r="V147" s="122"/>
      <c r="W147" s="124"/>
      <c r="X147" s="1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</row>
    <row r="148" spans="1:49" x14ac:dyDescent="0.2">
      <c r="A148" s="48"/>
      <c r="B148" s="103" t="s">
        <v>191</v>
      </c>
      <c r="C148" s="65" t="s">
        <v>192</v>
      </c>
      <c r="D148" s="49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104"/>
      <c r="P148" s="105"/>
      <c r="Q148" s="442">
        <v>839046.98</v>
      </c>
      <c r="R148" s="444"/>
      <c r="S148" s="442">
        <v>56530</v>
      </c>
      <c r="T148" s="444"/>
      <c r="U148" s="445">
        <f t="shared" si="17"/>
        <v>782516.98</v>
      </c>
      <c r="V148" s="122"/>
      <c r="W148" s="124"/>
      <c r="X148" s="1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</row>
    <row r="149" spans="1:49" x14ac:dyDescent="0.2">
      <c r="A149" s="48"/>
      <c r="B149" s="103" t="s">
        <v>193</v>
      </c>
      <c r="C149" s="65" t="s">
        <v>194</v>
      </c>
      <c r="D149" s="49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104"/>
      <c r="P149" s="105"/>
      <c r="Q149" s="442">
        <v>340387.93</v>
      </c>
      <c r="R149" s="444"/>
      <c r="S149" s="442">
        <v>0</v>
      </c>
      <c r="T149" s="444"/>
      <c r="U149" s="445">
        <f t="shared" si="17"/>
        <v>340387.93</v>
      </c>
      <c r="V149" s="122"/>
      <c r="W149" s="124"/>
      <c r="X149" s="1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</row>
    <row r="150" spans="1:49" x14ac:dyDescent="0.2">
      <c r="A150" s="48"/>
      <c r="B150" s="103" t="s">
        <v>195</v>
      </c>
      <c r="C150" s="65" t="s">
        <v>196</v>
      </c>
      <c r="D150" s="49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104"/>
      <c r="P150" s="105"/>
      <c r="Q150" s="442">
        <f>159038.43+185751.11+132482.91</f>
        <v>477272.44999999995</v>
      </c>
      <c r="R150" s="444"/>
      <c r="S150" s="442">
        <v>0</v>
      </c>
      <c r="T150" s="444"/>
      <c r="U150" s="445">
        <f t="shared" si="17"/>
        <v>477272.44999999995</v>
      </c>
      <c r="V150" s="122"/>
      <c r="W150" s="124"/>
      <c r="X150" s="1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</row>
    <row r="151" spans="1:49" x14ac:dyDescent="0.2">
      <c r="A151" s="48"/>
      <c r="B151" s="103" t="s">
        <v>197</v>
      </c>
      <c r="C151" s="65" t="s">
        <v>198</v>
      </c>
      <c r="D151" s="49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104"/>
      <c r="P151" s="105"/>
      <c r="Q151" s="442">
        <v>0</v>
      </c>
      <c r="R151" s="444"/>
      <c r="S151" s="442">
        <v>0</v>
      </c>
      <c r="T151" s="444"/>
      <c r="U151" s="445">
        <f t="shared" si="17"/>
        <v>0</v>
      </c>
      <c r="V151" s="122"/>
      <c r="W151" s="124"/>
      <c r="X151" s="1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8"/>
      <c r="AR151" s="48"/>
      <c r="AS151" s="48"/>
      <c r="AT151" s="48"/>
      <c r="AU151" s="48"/>
      <c r="AV151" s="48"/>
      <c r="AW151" s="48"/>
    </row>
    <row r="152" spans="1:49" x14ac:dyDescent="0.2">
      <c r="A152" s="48"/>
      <c r="B152" s="103" t="s">
        <v>199</v>
      </c>
      <c r="C152" s="65" t="s">
        <v>200</v>
      </c>
      <c r="D152" s="49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104"/>
      <c r="P152" s="105"/>
      <c r="Q152" s="442">
        <v>89285.52</v>
      </c>
      <c r="R152" s="444"/>
      <c r="S152" s="442">
        <v>0</v>
      </c>
      <c r="T152" s="444"/>
      <c r="U152" s="445">
        <f t="shared" si="17"/>
        <v>89285.52</v>
      </c>
      <c r="V152" s="122"/>
      <c r="W152" s="124"/>
      <c r="X152" s="1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  <c r="AT152" s="48"/>
      <c r="AU152" s="48"/>
      <c r="AV152" s="48"/>
      <c r="AW152" s="48"/>
    </row>
    <row r="153" spans="1:49" x14ac:dyDescent="0.2">
      <c r="A153" s="48"/>
      <c r="B153" s="103" t="s">
        <v>201</v>
      </c>
      <c r="C153" s="65" t="s">
        <v>202</v>
      </c>
      <c r="D153" s="49"/>
      <c r="E153" s="38">
        <v>0</v>
      </c>
      <c r="F153" s="51"/>
      <c r="G153" s="38">
        <f>295300.51*0.55</f>
        <v>162415.28050000002</v>
      </c>
      <c r="H153" s="51"/>
      <c r="I153" s="38">
        <f>295300.51*0.43</f>
        <v>126979.2193</v>
      </c>
      <c r="J153" s="51"/>
      <c r="K153" s="38">
        <f>295300.51*0.02</f>
        <v>5906.0102000000006</v>
      </c>
      <c r="L153" s="38"/>
      <c r="M153" s="38">
        <v>0</v>
      </c>
      <c r="N153" s="125"/>
      <c r="O153" s="120"/>
      <c r="P153" s="105"/>
      <c r="Q153" s="442">
        <f>E153+G153+I153+K153+M153+O63</f>
        <v>295300.51</v>
      </c>
      <c r="R153" s="444"/>
      <c r="S153" s="442">
        <v>19080</v>
      </c>
      <c r="T153" s="444"/>
      <c r="U153" s="445">
        <f t="shared" si="17"/>
        <v>276220.51</v>
      </c>
      <c r="V153" s="122"/>
      <c r="W153" s="124"/>
      <c r="X153" s="1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48"/>
      <c r="AQ153" s="48"/>
      <c r="AR153" s="48"/>
      <c r="AS153" s="48"/>
      <c r="AT153" s="48"/>
      <c r="AU153" s="48"/>
      <c r="AV153" s="48"/>
      <c r="AW153" s="48"/>
    </row>
    <row r="154" spans="1:49" x14ac:dyDescent="0.2">
      <c r="A154" s="48"/>
      <c r="B154" s="103" t="s">
        <v>203</v>
      </c>
      <c r="C154" s="65" t="s">
        <v>204</v>
      </c>
      <c r="D154" s="49"/>
      <c r="E154" s="53"/>
      <c r="F154" s="53"/>
      <c r="G154" s="53"/>
      <c r="H154" s="53"/>
      <c r="I154" s="53"/>
      <c r="J154" s="53"/>
      <c r="K154" s="53"/>
      <c r="L154" s="53"/>
      <c r="M154" s="53"/>
      <c r="N154" s="54"/>
      <c r="O154" s="104"/>
      <c r="P154" s="105"/>
      <c r="Q154" s="442">
        <v>278626.65999999997</v>
      </c>
      <c r="R154" s="444"/>
      <c r="S154" s="442">
        <v>0</v>
      </c>
      <c r="T154" s="444"/>
      <c r="U154" s="445">
        <f t="shared" si="17"/>
        <v>278626.65999999997</v>
      </c>
      <c r="V154" s="122"/>
      <c r="W154" s="124"/>
      <c r="X154" s="1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48"/>
      <c r="AQ154" s="48"/>
      <c r="AR154" s="48"/>
      <c r="AS154" s="48"/>
      <c r="AT154" s="48"/>
      <c r="AU154" s="48"/>
      <c r="AV154" s="48"/>
      <c r="AW154" s="48"/>
    </row>
    <row r="155" spans="1:49" x14ac:dyDescent="0.2">
      <c r="A155" s="48"/>
      <c r="B155" s="103" t="s">
        <v>205</v>
      </c>
      <c r="C155" s="65" t="s">
        <v>206</v>
      </c>
      <c r="D155" s="49"/>
      <c r="E155" s="53"/>
      <c r="F155" s="53"/>
      <c r="G155" s="53"/>
      <c r="H155" s="53"/>
      <c r="I155" s="53"/>
      <c r="J155" s="53"/>
      <c r="K155" s="53"/>
      <c r="L155" s="53"/>
      <c r="M155" s="53"/>
      <c r="N155" s="54"/>
      <c r="O155" s="104"/>
      <c r="P155" s="105"/>
      <c r="Q155" s="442">
        <v>100000</v>
      </c>
      <c r="R155" s="444"/>
      <c r="S155" s="442">
        <v>100000</v>
      </c>
      <c r="T155" s="444"/>
      <c r="U155" s="445">
        <f t="shared" si="17"/>
        <v>0</v>
      </c>
      <c r="V155" s="122"/>
      <c r="W155" s="124"/>
      <c r="X155" s="1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48"/>
      <c r="AQ155" s="48"/>
      <c r="AR155" s="48"/>
      <c r="AS155" s="48"/>
      <c r="AT155" s="48"/>
      <c r="AU155" s="48"/>
      <c r="AV155" s="48"/>
      <c r="AW155" s="48"/>
    </row>
    <row r="156" spans="1:49" s="8" customFormat="1" x14ac:dyDescent="0.2">
      <c r="A156" s="1"/>
      <c r="B156" s="3" t="s">
        <v>207</v>
      </c>
      <c r="C156" s="65" t="s">
        <v>208</v>
      </c>
      <c r="D156" s="49"/>
      <c r="E156" s="61">
        <f>E153</f>
        <v>0</v>
      </c>
      <c r="F156" s="51"/>
      <c r="G156" s="61">
        <f>G153</f>
        <v>162415.28050000002</v>
      </c>
      <c r="H156" s="51"/>
      <c r="I156" s="61">
        <f>I153</f>
        <v>126979.2193</v>
      </c>
      <c r="J156" s="51"/>
      <c r="K156" s="61">
        <f>K153</f>
        <v>5906.0102000000006</v>
      </c>
      <c r="L156" s="61"/>
      <c r="M156" s="61">
        <f>M153</f>
        <v>0</v>
      </c>
      <c r="N156" s="125"/>
      <c r="O156" s="120"/>
      <c r="P156" s="105"/>
      <c r="Q156" s="443">
        <f>Q155+Q154+Q153+Q152+Q151+Q150+Q149+Q148+Q147+Q146</f>
        <v>12288214.75</v>
      </c>
      <c r="R156" s="444"/>
      <c r="S156" s="443">
        <f>S155+S154+S153+S152+S151+S150+S149+S148+S147+S146</f>
        <v>175610</v>
      </c>
      <c r="T156" s="444"/>
      <c r="U156" s="443">
        <f>U155+U154+U153+U152+U151+U150+U149+U148+U147+U146</f>
        <v>12112604.75</v>
      </c>
      <c r="V156" s="122"/>
      <c r="W156" s="123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s="8" customFormat="1" x14ac:dyDescent="0.2">
      <c r="A157" s="1"/>
      <c r="B157" s="3"/>
      <c r="C157" s="65"/>
      <c r="D157" s="49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94"/>
      <c r="R157" s="54"/>
      <c r="S157" s="67"/>
      <c r="T157" s="54"/>
      <c r="U157" s="94"/>
      <c r="V157" s="126"/>
      <c r="W157" s="130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s="8" customFormat="1" x14ac:dyDescent="0.2">
      <c r="A158" s="1"/>
      <c r="B158" s="3"/>
      <c r="C158" s="65"/>
      <c r="D158" s="49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67"/>
      <c r="R158" s="54"/>
      <c r="S158" s="67"/>
      <c r="T158" s="54"/>
      <c r="U158" s="67"/>
      <c r="V158" s="126"/>
      <c r="W158" s="130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s="8" customFormat="1" x14ac:dyDescent="0.2">
      <c r="A159" s="1"/>
      <c r="B159" s="3"/>
      <c r="C159" s="65"/>
      <c r="D159" s="49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67"/>
      <c r="R159" s="54"/>
      <c r="S159" s="67"/>
      <c r="T159" s="54"/>
      <c r="U159" s="67"/>
      <c r="V159" s="126"/>
      <c r="W159" s="130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s="8" customFormat="1" x14ac:dyDescent="0.2">
      <c r="A160" s="1"/>
      <c r="B160" s="3"/>
      <c r="C160" s="68" t="s">
        <v>209</v>
      </c>
      <c r="D160" s="49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67"/>
      <c r="R160" s="54"/>
      <c r="S160" s="67"/>
      <c r="T160" s="54"/>
      <c r="U160" s="67"/>
      <c r="V160" s="126"/>
      <c r="W160" s="130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s="8" customFormat="1" x14ac:dyDescent="0.2">
      <c r="A161" s="1"/>
      <c r="B161" s="3"/>
      <c r="C161" s="65"/>
      <c r="D161" s="49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67"/>
      <c r="R161" s="54"/>
      <c r="S161" s="67"/>
      <c r="T161" s="54"/>
      <c r="U161" s="67"/>
      <c r="V161" s="126"/>
      <c r="W161" s="130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s="8" customFormat="1" x14ac:dyDescent="0.2">
      <c r="A162" s="1"/>
      <c r="B162" s="3" t="s">
        <v>210</v>
      </c>
      <c r="C162" s="65" t="s">
        <v>211</v>
      </c>
      <c r="D162" s="49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442">
        <f>81728.7+198724.37+61399.59</f>
        <v>341852.66000000003</v>
      </c>
      <c r="R162" s="444"/>
      <c r="S162" s="442">
        <v>0</v>
      </c>
      <c r="T162" s="444"/>
      <c r="U162" s="445">
        <f t="shared" ref="U162" si="18">Q162-S162</f>
        <v>341852.66000000003</v>
      </c>
      <c r="V162" s="126"/>
      <c r="W162" s="130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s="8" customFormat="1" x14ac:dyDescent="0.2">
      <c r="A163" s="1"/>
      <c r="B163" s="3"/>
      <c r="C163" s="65"/>
      <c r="D163" s="49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67"/>
      <c r="R163" s="54"/>
      <c r="S163" s="67"/>
      <c r="T163" s="54"/>
      <c r="U163" s="67"/>
      <c r="V163" s="126"/>
      <c r="W163" s="130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s="8" customFormat="1" x14ac:dyDescent="0.2">
      <c r="A164" s="1"/>
      <c r="B164" s="3"/>
      <c r="C164" s="65"/>
      <c r="D164" s="49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67"/>
      <c r="R164" s="54"/>
      <c r="S164" s="67"/>
      <c r="T164" s="54"/>
      <c r="U164" s="67"/>
      <c r="V164" s="126"/>
      <c r="W164" s="130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s="8" customFormat="1" x14ac:dyDescent="0.2">
      <c r="A165" s="1"/>
      <c r="B165" s="3"/>
      <c r="C165" s="65"/>
      <c r="D165" s="49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67"/>
      <c r="R165" s="54"/>
      <c r="S165" s="67"/>
      <c r="T165" s="54"/>
      <c r="U165" s="67"/>
      <c r="V165" s="126"/>
      <c r="W165" s="130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s="8" customFormat="1" x14ac:dyDescent="0.2">
      <c r="A166" s="1"/>
      <c r="B166" s="3"/>
      <c r="C166" s="68" t="s">
        <v>212</v>
      </c>
      <c r="D166" s="99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67"/>
      <c r="R166" s="100"/>
      <c r="S166" s="101"/>
      <c r="T166" s="100"/>
      <c r="U166" s="67"/>
      <c r="V166" s="37"/>
      <c r="W166" s="37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s="8" customFormat="1" x14ac:dyDescent="0.2">
      <c r="A167" s="1"/>
      <c r="B167" s="3"/>
      <c r="C167" s="68"/>
      <c r="D167" s="99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72"/>
      <c r="R167" s="100"/>
      <c r="S167" s="101"/>
      <c r="T167" s="100"/>
      <c r="U167" s="72"/>
      <c r="V167" s="37"/>
      <c r="W167" s="37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x14ac:dyDescent="0.2">
      <c r="A168" s="48"/>
      <c r="B168" s="103" t="s">
        <v>213</v>
      </c>
      <c r="C168" s="65" t="s">
        <v>214</v>
      </c>
      <c r="D168" s="49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104"/>
      <c r="P168" s="105"/>
      <c r="Q168" s="442">
        <f>6707603.32+26470.54+318138.82</f>
        <v>7052212.6800000006</v>
      </c>
      <c r="R168" s="444"/>
      <c r="S168" s="442">
        <v>34730</v>
      </c>
      <c r="T168" s="444"/>
      <c r="U168" s="445">
        <f t="shared" ref="U168:U170" si="19">Q168-S168</f>
        <v>7017482.6800000006</v>
      </c>
      <c r="V168" s="122"/>
      <c r="W168" s="124"/>
      <c r="X168" s="1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8"/>
      <c r="AP168" s="48"/>
      <c r="AQ168" s="48"/>
      <c r="AR168" s="48"/>
      <c r="AS168" s="48"/>
      <c r="AT168" s="48"/>
      <c r="AU168" s="48"/>
      <c r="AV168" s="48"/>
      <c r="AW168" s="48"/>
    </row>
    <row r="169" spans="1:49" ht="18.75" customHeight="1" x14ac:dyDescent="0.2">
      <c r="A169" s="48"/>
      <c r="B169" s="103" t="s">
        <v>215</v>
      </c>
      <c r="C169" s="65" t="s">
        <v>216</v>
      </c>
      <c r="D169" s="49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104"/>
      <c r="P169" s="105"/>
      <c r="Q169" s="442">
        <f>387171.6</f>
        <v>387171.6</v>
      </c>
      <c r="R169" s="444"/>
      <c r="S169" s="442">
        <v>0</v>
      </c>
      <c r="T169" s="444"/>
      <c r="U169" s="445">
        <f t="shared" si="19"/>
        <v>387171.6</v>
      </c>
      <c r="V169" s="122"/>
      <c r="W169" s="124"/>
      <c r="X169" s="1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  <c r="AN169" s="48"/>
      <c r="AO169" s="48"/>
      <c r="AP169" s="48"/>
      <c r="AQ169" s="48"/>
      <c r="AR169" s="48"/>
      <c r="AS169" s="48"/>
      <c r="AT169" s="48"/>
      <c r="AU169" s="48"/>
      <c r="AV169" s="48"/>
      <c r="AW169" s="48"/>
    </row>
    <row r="170" spans="1:49" x14ac:dyDescent="0.2">
      <c r="A170" s="48"/>
      <c r="B170" s="103" t="s">
        <v>217</v>
      </c>
      <c r="C170" s="65" t="s">
        <v>218</v>
      </c>
      <c r="D170" s="49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104"/>
      <c r="P170" s="105"/>
      <c r="Q170" s="442">
        <f>546490.37/3</f>
        <v>182163.45666666667</v>
      </c>
      <c r="R170" s="444"/>
      <c r="S170" s="442">
        <f>268740/3</f>
        <v>89580</v>
      </c>
      <c r="T170" s="444"/>
      <c r="U170" s="445">
        <f t="shared" si="19"/>
        <v>92583.456666666665</v>
      </c>
      <c r="V170" s="122"/>
      <c r="W170" s="124"/>
      <c r="X170" s="1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8"/>
      <c r="AP170" s="48"/>
      <c r="AQ170" s="48"/>
      <c r="AR170" s="48"/>
      <c r="AS170" s="48"/>
      <c r="AT170" s="48"/>
      <c r="AU170" s="48"/>
      <c r="AV170" s="48"/>
      <c r="AW170" s="48"/>
    </row>
    <row r="171" spans="1:49" s="132" customFormat="1" x14ac:dyDescent="0.2">
      <c r="A171" s="131"/>
      <c r="B171" s="3" t="s">
        <v>219</v>
      </c>
      <c r="C171" s="65" t="s">
        <v>220</v>
      </c>
      <c r="D171" s="49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120"/>
      <c r="P171" s="105"/>
      <c r="Q171" s="443">
        <f>Q170+Q169+Q168</f>
        <v>7621547.7366666673</v>
      </c>
      <c r="R171" s="444"/>
      <c r="S171" s="443">
        <f>S170+S169+S168</f>
        <v>124310</v>
      </c>
      <c r="T171" s="444"/>
      <c r="U171" s="443">
        <f>U170+U169+U168</f>
        <v>7497237.7366666673</v>
      </c>
      <c r="V171" s="122"/>
      <c r="W171" s="123"/>
      <c r="X171" s="131"/>
      <c r="Y171" s="131"/>
      <c r="Z171" s="131"/>
      <c r="AA171" s="131"/>
      <c r="AB171" s="131"/>
      <c r="AC171" s="131"/>
      <c r="AD171" s="131"/>
      <c r="AE171" s="131"/>
      <c r="AF171" s="131"/>
      <c r="AG171" s="131"/>
      <c r="AH171" s="131"/>
      <c r="AI171" s="131"/>
      <c r="AJ171" s="131"/>
      <c r="AK171" s="131"/>
      <c r="AL171" s="131"/>
      <c r="AM171" s="131"/>
      <c r="AN171" s="131"/>
      <c r="AO171" s="131"/>
      <c r="AP171" s="131"/>
      <c r="AQ171" s="131"/>
      <c r="AR171" s="131"/>
      <c r="AS171" s="131"/>
      <c r="AT171" s="131"/>
      <c r="AU171" s="131"/>
      <c r="AV171" s="131"/>
      <c r="AW171" s="131"/>
    </row>
    <row r="172" spans="1:49" s="132" customFormat="1" x14ac:dyDescent="0.2">
      <c r="A172" s="131"/>
      <c r="B172" s="3"/>
      <c r="C172" s="65"/>
      <c r="D172" s="49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120"/>
      <c r="P172" s="54"/>
      <c r="Q172" s="93"/>
      <c r="R172" s="54"/>
      <c r="S172" s="66"/>
      <c r="T172" s="54"/>
      <c r="U172" s="94"/>
      <c r="V172" s="126"/>
      <c r="W172" s="123"/>
      <c r="X172" s="131"/>
      <c r="Y172" s="131"/>
      <c r="Z172" s="131"/>
      <c r="AA172" s="131"/>
      <c r="AB172" s="131"/>
      <c r="AC172" s="131"/>
      <c r="AD172" s="131"/>
      <c r="AE172" s="131"/>
      <c r="AF172" s="131"/>
      <c r="AG172" s="131"/>
      <c r="AH172" s="131"/>
      <c r="AI172" s="131"/>
      <c r="AJ172" s="131"/>
      <c r="AK172" s="131"/>
      <c r="AL172" s="131"/>
      <c r="AM172" s="131"/>
      <c r="AN172" s="131"/>
      <c r="AO172" s="131"/>
      <c r="AP172" s="131"/>
      <c r="AQ172" s="131"/>
      <c r="AR172" s="131"/>
      <c r="AS172" s="131"/>
      <c r="AT172" s="131"/>
      <c r="AU172" s="131"/>
      <c r="AV172" s="131"/>
      <c r="AW172" s="131"/>
    </row>
    <row r="173" spans="1:49" s="132" customFormat="1" x14ac:dyDescent="0.2">
      <c r="A173" s="131"/>
      <c r="B173" s="3"/>
      <c r="C173" s="65"/>
      <c r="D173" s="49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120"/>
      <c r="P173" s="54"/>
      <c r="Q173" s="66"/>
      <c r="R173" s="54"/>
      <c r="S173" s="66"/>
      <c r="T173" s="54"/>
      <c r="U173" s="67"/>
      <c r="V173" s="126"/>
      <c r="W173" s="123"/>
      <c r="X173" s="131"/>
      <c r="Y173" s="131"/>
      <c r="Z173" s="131"/>
      <c r="AA173" s="131"/>
      <c r="AB173" s="131"/>
      <c r="AC173" s="131"/>
      <c r="AD173" s="131"/>
      <c r="AE173" s="131"/>
      <c r="AF173" s="131"/>
      <c r="AG173" s="131"/>
      <c r="AH173" s="131"/>
      <c r="AI173" s="131"/>
      <c r="AJ173" s="131"/>
      <c r="AK173" s="131"/>
      <c r="AL173" s="131"/>
      <c r="AM173" s="131"/>
      <c r="AN173" s="131"/>
      <c r="AO173" s="131"/>
      <c r="AP173" s="131"/>
      <c r="AQ173" s="131"/>
      <c r="AR173" s="131"/>
      <c r="AS173" s="131"/>
      <c r="AT173" s="131"/>
      <c r="AU173" s="131"/>
      <c r="AV173" s="131"/>
      <c r="AW173" s="131"/>
    </row>
    <row r="174" spans="1:49" s="132" customFormat="1" x14ac:dyDescent="0.2">
      <c r="A174" s="131"/>
      <c r="B174" s="3"/>
      <c r="C174" s="65"/>
      <c r="D174" s="49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120"/>
      <c r="P174" s="54"/>
      <c r="Q174" s="66"/>
      <c r="R174" s="54"/>
      <c r="S174" s="66"/>
      <c r="T174" s="54"/>
      <c r="U174" s="67"/>
      <c r="V174" s="126"/>
      <c r="W174" s="123"/>
      <c r="X174" s="131"/>
      <c r="Y174" s="131"/>
      <c r="Z174" s="131"/>
      <c r="AA174" s="131"/>
      <c r="AB174" s="131"/>
      <c r="AC174" s="131"/>
      <c r="AD174" s="131"/>
      <c r="AE174" s="131"/>
      <c r="AF174" s="131"/>
      <c r="AG174" s="131"/>
      <c r="AH174" s="131"/>
      <c r="AI174" s="131"/>
      <c r="AJ174" s="131"/>
      <c r="AK174" s="131"/>
      <c r="AL174" s="131"/>
      <c r="AM174" s="131"/>
      <c r="AN174" s="131"/>
      <c r="AO174" s="131"/>
      <c r="AP174" s="131"/>
      <c r="AQ174" s="131"/>
      <c r="AR174" s="131"/>
      <c r="AS174" s="131"/>
      <c r="AT174" s="131"/>
      <c r="AU174" s="131"/>
      <c r="AV174" s="131"/>
      <c r="AW174" s="131"/>
    </row>
    <row r="175" spans="1:49" s="8" customFormat="1" x14ac:dyDescent="0.2">
      <c r="A175" s="1"/>
      <c r="B175" s="3"/>
      <c r="C175" s="68" t="s">
        <v>221</v>
      </c>
      <c r="D175" s="49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67"/>
      <c r="R175" s="54"/>
      <c r="S175" s="67"/>
      <c r="T175" s="54"/>
      <c r="U175" s="67"/>
      <c r="V175" s="126"/>
      <c r="W175" s="130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s="8" customFormat="1" x14ac:dyDescent="0.2">
      <c r="A176" s="1"/>
      <c r="B176" s="3"/>
      <c r="C176" s="65"/>
      <c r="D176" s="49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67"/>
      <c r="R176" s="54"/>
      <c r="S176" s="67"/>
      <c r="T176" s="54"/>
      <c r="U176" s="67"/>
      <c r="V176" s="126"/>
      <c r="W176" s="130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s="8" customFormat="1" x14ac:dyDescent="0.2">
      <c r="A177" s="1"/>
      <c r="B177" s="3" t="s">
        <v>222</v>
      </c>
      <c r="C177" s="65" t="s">
        <v>223</v>
      </c>
      <c r="D177" s="49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442">
        <v>197825.21</v>
      </c>
      <c r="R177" s="444"/>
      <c r="S177" s="442">
        <v>0</v>
      </c>
      <c r="T177" s="444"/>
      <c r="U177" s="445">
        <f t="shared" ref="U177:U181" si="20">Q177-S177</f>
        <v>197825.21</v>
      </c>
      <c r="V177" s="126"/>
      <c r="W177" s="130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s="8" customFormat="1" x14ac:dyDescent="0.2">
      <c r="A178" s="1"/>
      <c r="B178" s="3" t="s">
        <v>224</v>
      </c>
      <c r="C178" s="65" t="s">
        <v>225</v>
      </c>
      <c r="D178" s="49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442">
        <f>454203.7+61399.59</f>
        <v>515603.29000000004</v>
      </c>
      <c r="R178" s="444"/>
      <c r="S178" s="442">
        <v>0</v>
      </c>
      <c r="T178" s="444"/>
      <c r="U178" s="445">
        <f t="shared" si="20"/>
        <v>515603.29000000004</v>
      </c>
      <c r="V178" s="126"/>
      <c r="W178" s="130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s="8" customFormat="1" x14ac:dyDescent="0.2">
      <c r="A179" s="1"/>
      <c r="B179" s="3" t="s">
        <v>226</v>
      </c>
      <c r="C179" s="65" t="s">
        <v>227</v>
      </c>
      <c r="D179" s="49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442">
        <v>37289.839999999997</v>
      </c>
      <c r="R179" s="444"/>
      <c r="S179" s="442">
        <v>0</v>
      </c>
      <c r="T179" s="444"/>
      <c r="U179" s="445">
        <f t="shared" si="20"/>
        <v>37289.839999999997</v>
      </c>
      <c r="V179" s="126"/>
      <c r="W179" s="130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s="8" customFormat="1" x14ac:dyDescent="0.2">
      <c r="A180" s="1"/>
      <c r="B180" s="3" t="s">
        <v>228</v>
      </c>
      <c r="C180" s="65" t="s">
        <v>229</v>
      </c>
      <c r="D180" s="49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442">
        <f>1486571.08+61399.59+79023.59</f>
        <v>1626994.2600000002</v>
      </c>
      <c r="R180" s="444"/>
      <c r="S180" s="442">
        <v>302252</v>
      </c>
      <c r="T180" s="444"/>
      <c r="U180" s="445">
        <f t="shared" si="20"/>
        <v>1324742.2600000002</v>
      </c>
      <c r="V180" s="126"/>
      <c r="W180" s="130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s="8" customFormat="1" x14ac:dyDescent="0.2">
      <c r="A181" s="1"/>
      <c r="B181" s="3" t="s">
        <v>230</v>
      </c>
      <c r="C181" s="65" t="s">
        <v>231</v>
      </c>
      <c r="D181" s="49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442">
        <v>0</v>
      </c>
      <c r="R181" s="444"/>
      <c r="S181" s="442">
        <v>0</v>
      </c>
      <c r="T181" s="444"/>
      <c r="U181" s="445">
        <f t="shared" si="20"/>
        <v>0</v>
      </c>
      <c r="V181" s="126"/>
      <c r="W181" s="130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s="8" customFormat="1" x14ac:dyDescent="0.2">
      <c r="A182" s="1"/>
      <c r="B182" s="3" t="s">
        <v>232</v>
      </c>
      <c r="C182" s="65" t="s">
        <v>233</v>
      </c>
      <c r="D182" s="49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443">
        <f>Q181+Q180+Q179+Q178+Q177</f>
        <v>2377712.6000000006</v>
      </c>
      <c r="R182" s="444"/>
      <c r="S182" s="443">
        <f>S181+S180+S179+S178+S177</f>
        <v>302252</v>
      </c>
      <c r="T182" s="444"/>
      <c r="U182" s="443">
        <f>U181+U180+U179+U178+U177</f>
        <v>2075460.6000000003</v>
      </c>
      <c r="V182" s="126"/>
      <c r="W182" s="130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s="8" customFormat="1" x14ac:dyDescent="0.2">
      <c r="A183" s="1"/>
      <c r="B183" s="3"/>
      <c r="C183" s="65"/>
      <c r="D183" s="49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67"/>
      <c r="R183" s="54"/>
      <c r="S183" s="67"/>
      <c r="T183" s="54"/>
      <c r="U183" s="67"/>
      <c r="V183" s="126"/>
      <c r="W183" s="130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s="8" customFormat="1" x14ac:dyDescent="0.2">
      <c r="A184" s="1"/>
      <c r="B184" s="3"/>
      <c r="C184" s="68"/>
      <c r="D184" s="99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67"/>
      <c r="R184" s="100"/>
      <c r="S184" s="101"/>
      <c r="T184" s="100"/>
      <c r="U184" s="67"/>
      <c r="V184" s="37"/>
      <c r="W184" s="37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s="8" customFormat="1" x14ac:dyDescent="0.2">
      <c r="A185" s="1"/>
      <c r="B185" s="3"/>
      <c r="C185" s="65"/>
      <c r="D185" s="49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67"/>
      <c r="R185" s="54"/>
      <c r="S185" s="67"/>
      <c r="T185" s="54"/>
      <c r="U185" s="67"/>
      <c r="V185" s="126"/>
      <c r="W185" s="130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s="8" customFormat="1" x14ac:dyDescent="0.2">
      <c r="A186" s="1"/>
      <c r="B186" s="3"/>
      <c r="C186" s="68" t="s">
        <v>234</v>
      </c>
      <c r="D186" s="99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67"/>
      <c r="R186" s="100"/>
      <c r="S186" s="101"/>
      <c r="T186" s="100"/>
      <c r="U186" s="67"/>
      <c r="V186" s="37"/>
      <c r="W186" s="37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s="8" customFormat="1" x14ac:dyDescent="0.2">
      <c r="A187" s="1"/>
      <c r="B187" s="3"/>
      <c r="C187" s="68"/>
      <c r="D187" s="99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72"/>
      <c r="R187" s="100"/>
      <c r="S187" s="101"/>
      <c r="T187" s="100"/>
      <c r="U187" s="72"/>
      <c r="V187" s="37"/>
      <c r="W187" s="37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x14ac:dyDescent="0.2">
      <c r="A188" s="48"/>
      <c r="B188" s="103" t="s">
        <v>235</v>
      </c>
      <c r="C188" s="65" t="s">
        <v>236</v>
      </c>
      <c r="D188" s="49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104"/>
      <c r="P188" s="105"/>
      <c r="Q188" s="442">
        <v>79023.59</v>
      </c>
      <c r="R188" s="444"/>
      <c r="S188" s="442">
        <v>0</v>
      </c>
      <c r="T188" s="444"/>
      <c r="U188" s="445">
        <f t="shared" ref="U188:U189" si="21">Q188-S188</f>
        <v>79023.59</v>
      </c>
      <c r="V188" s="122"/>
      <c r="W188" s="124"/>
      <c r="X188" s="1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  <c r="AN188" s="48"/>
      <c r="AO188" s="48"/>
      <c r="AP188" s="48"/>
      <c r="AQ188" s="48"/>
      <c r="AR188" s="48"/>
      <c r="AS188" s="48"/>
      <c r="AT188" s="48"/>
      <c r="AU188" s="48"/>
      <c r="AV188" s="48"/>
      <c r="AW188" s="48"/>
    </row>
    <row r="189" spans="1:49" x14ac:dyDescent="0.2">
      <c r="A189" s="48"/>
      <c r="B189" s="103" t="s">
        <v>237</v>
      </c>
      <c r="C189" s="65" t="s">
        <v>238</v>
      </c>
      <c r="D189" s="49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104"/>
      <c r="P189" s="105"/>
      <c r="Q189" s="442">
        <v>81418.25</v>
      </c>
      <c r="R189" s="444"/>
      <c r="S189" s="442">
        <v>0</v>
      </c>
      <c r="T189" s="444"/>
      <c r="U189" s="445">
        <f t="shared" si="21"/>
        <v>81418.25</v>
      </c>
      <c r="V189" s="122"/>
      <c r="W189" s="124"/>
      <c r="X189" s="1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  <c r="AN189" s="48"/>
      <c r="AO189" s="48"/>
      <c r="AP189" s="48"/>
      <c r="AQ189" s="48"/>
      <c r="AR189" s="48"/>
      <c r="AS189" s="48"/>
      <c r="AT189" s="48"/>
      <c r="AU189" s="48"/>
      <c r="AV189" s="48"/>
      <c r="AW189" s="48"/>
    </row>
    <row r="190" spans="1:49" s="132" customFormat="1" x14ac:dyDescent="0.2">
      <c r="A190" s="131"/>
      <c r="B190" s="3" t="s">
        <v>239</v>
      </c>
      <c r="C190" s="65" t="s">
        <v>240</v>
      </c>
      <c r="D190" s="49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120"/>
      <c r="P190" s="105"/>
      <c r="Q190" s="443">
        <f>Q189+Q188</f>
        <v>160441.84</v>
      </c>
      <c r="R190" s="444"/>
      <c r="S190" s="443">
        <f>S189+S188</f>
        <v>0</v>
      </c>
      <c r="T190" s="444"/>
      <c r="U190" s="443">
        <f>U189+U188</f>
        <v>160441.84</v>
      </c>
      <c r="V190" s="122"/>
      <c r="W190" s="123"/>
      <c r="X190" s="131"/>
      <c r="Y190" s="131"/>
      <c r="Z190" s="131"/>
      <c r="AA190" s="131"/>
      <c r="AB190" s="131"/>
      <c r="AC190" s="131"/>
      <c r="AD190" s="131"/>
      <c r="AE190" s="131"/>
      <c r="AF190" s="131"/>
      <c r="AG190" s="131"/>
      <c r="AH190" s="131"/>
      <c r="AI190" s="131"/>
      <c r="AJ190" s="131"/>
      <c r="AK190" s="131"/>
      <c r="AL190" s="131"/>
      <c r="AM190" s="131"/>
      <c r="AN190" s="131"/>
      <c r="AO190" s="131"/>
      <c r="AP190" s="131"/>
      <c r="AQ190" s="131"/>
      <c r="AR190" s="131"/>
      <c r="AS190" s="131"/>
      <c r="AT190" s="131"/>
      <c r="AU190" s="131"/>
      <c r="AV190" s="131"/>
      <c r="AW190" s="131"/>
    </row>
    <row r="191" spans="1:49" s="132" customFormat="1" x14ac:dyDescent="0.2">
      <c r="A191" s="131"/>
      <c r="B191" s="3"/>
      <c r="C191" s="65"/>
      <c r="D191" s="49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120"/>
      <c r="P191" s="54"/>
      <c r="Q191" s="93"/>
      <c r="R191" s="54"/>
      <c r="S191" s="66"/>
      <c r="T191" s="54"/>
      <c r="U191" s="94"/>
      <c r="V191" s="126"/>
      <c r="W191" s="123"/>
      <c r="X191" s="131"/>
      <c r="Y191" s="131"/>
      <c r="Z191" s="131"/>
      <c r="AA191" s="131"/>
      <c r="AB191" s="131"/>
      <c r="AC191" s="131"/>
      <c r="AD191" s="131"/>
      <c r="AE191" s="131"/>
      <c r="AF191" s="131"/>
      <c r="AG191" s="131"/>
      <c r="AH191" s="131"/>
      <c r="AI191" s="131"/>
      <c r="AJ191" s="131"/>
      <c r="AK191" s="131"/>
      <c r="AL191" s="131"/>
      <c r="AM191" s="131"/>
      <c r="AN191" s="131"/>
      <c r="AO191" s="131"/>
      <c r="AP191" s="131"/>
      <c r="AQ191" s="131"/>
      <c r="AR191" s="131"/>
      <c r="AS191" s="131"/>
      <c r="AT191" s="131"/>
      <c r="AU191" s="131"/>
      <c r="AV191" s="131"/>
      <c r="AW191" s="131"/>
    </row>
    <row r="192" spans="1:49" s="132" customFormat="1" x14ac:dyDescent="0.2">
      <c r="A192" s="131"/>
      <c r="B192" s="3"/>
      <c r="C192" s="65"/>
      <c r="D192" s="49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120"/>
      <c r="P192" s="54"/>
      <c r="Q192" s="66"/>
      <c r="R192" s="54"/>
      <c r="S192" s="66"/>
      <c r="T192" s="54"/>
      <c r="U192" s="67"/>
      <c r="V192" s="126"/>
      <c r="W192" s="123"/>
      <c r="X192" s="131"/>
      <c r="Y192" s="131"/>
      <c r="Z192" s="131"/>
      <c r="AA192" s="131"/>
      <c r="AB192" s="131"/>
      <c r="AC192" s="131"/>
      <c r="AD192" s="131"/>
      <c r="AE192" s="131"/>
      <c r="AF192" s="131"/>
      <c r="AG192" s="131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  <c r="AV192" s="131"/>
      <c r="AW192" s="131"/>
    </row>
    <row r="193" spans="1:49" s="132" customFormat="1" x14ac:dyDescent="0.2">
      <c r="A193" s="131"/>
      <c r="B193" s="3"/>
      <c r="C193" s="68" t="s">
        <v>241</v>
      </c>
      <c r="D193" s="49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120"/>
      <c r="P193" s="54"/>
      <c r="Q193" s="66"/>
      <c r="R193" s="54"/>
      <c r="S193" s="66"/>
      <c r="T193" s="54"/>
      <c r="U193" s="67"/>
      <c r="V193" s="126"/>
      <c r="W193" s="123"/>
      <c r="X193" s="131"/>
      <c r="Y193" s="131"/>
      <c r="Z193" s="131"/>
      <c r="AA193" s="131"/>
      <c r="AB193" s="131"/>
      <c r="AC193" s="131"/>
      <c r="AD193" s="131"/>
      <c r="AE193" s="131"/>
      <c r="AF193" s="131"/>
      <c r="AG193" s="131"/>
      <c r="AH193" s="131"/>
      <c r="AI193" s="131"/>
      <c r="AJ193" s="131"/>
      <c r="AK193" s="131"/>
      <c r="AL193" s="131"/>
      <c r="AM193" s="131"/>
      <c r="AN193" s="131"/>
      <c r="AO193" s="131"/>
      <c r="AP193" s="131"/>
      <c r="AQ193" s="131"/>
      <c r="AR193" s="131"/>
      <c r="AS193" s="131"/>
      <c r="AT193" s="131"/>
      <c r="AU193" s="131"/>
      <c r="AV193" s="131"/>
      <c r="AW193" s="131"/>
    </row>
    <row r="194" spans="1:49" s="132" customFormat="1" x14ac:dyDescent="0.2">
      <c r="A194" s="131"/>
      <c r="B194" s="3"/>
      <c r="C194" s="65"/>
      <c r="D194" s="49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120"/>
      <c r="P194" s="54"/>
      <c r="Q194" s="71"/>
      <c r="R194" s="54"/>
      <c r="S194" s="66"/>
      <c r="T194" s="54"/>
      <c r="U194" s="72"/>
      <c r="V194" s="126"/>
      <c r="W194" s="123"/>
      <c r="X194" s="131"/>
      <c r="Y194" s="131"/>
      <c r="Z194" s="131"/>
      <c r="AA194" s="131"/>
      <c r="AB194" s="131"/>
      <c r="AC194" s="131"/>
      <c r="AD194" s="131"/>
      <c r="AE194" s="131"/>
      <c r="AF194" s="131"/>
      <c r="AG194" s="131"/>
      <c r="AH194" s="131"/>
      <c r="AI194" s="131"/>
      <c r="AJ194" s="131"/>
      <c r="AK194" s="131"/>
      <c r="AL194" s="131"/>
      <c r="AM194" s="131"/>
      <c r="AN194" s="131"/>
      <c r="AO194" s="131"/>
      <c r="AP194" s="131"/>
      <c r="AQ194" s="131"/>
      <c r="AR194" s="131"/>
      <c r="AS194" s="131"/>
      <c r="AT194" s="131"/>
      <c r="AU194" s="131"/>
      <c r="AV194" s="131"/>
      <c r="AW194" s="131"/>
    </row>
    <row r="195" spans="1:49" s="132" customFormat="1" x14ac:dyDescent="0.2">
      <c r="A195" s="131"/>
      <c r="B195" s="3" t="s">
        <v>242</v>
      </c>
      <c r="C195" s="65" t="s">
        <v>243</v>
      </c>
      <c r="D195" s="49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120"/>
      <c r="P195" s="54"/>
      <c r="Q195" s="442">
        <v>525556.43000000005</v>
      </c>
      <c r="R195" s="444"/>
      <c r="S195" s="442">
        <v>19200</v>
      </c>
      <c r="T195" s="444"/>
      <c r="U195" s="445">
        <f t="shared" ref="U195" si="22">Q195-S195</f>
        <v>506356.43000000005</v>
      </c>
      <c r="V195" s="126"/>
      <c r="W195" s="123"/>
      <c r="X195" s="131"/>
      <c r="Y195" s="131"/>
      <c r="Z195" s="131"/>
      <c r="AA195" s="131"/>
      <c r="AB195" s="131"/>
      <c r="AC195" s="131"/>
      <c r="AD195" s="131"/>
      <c r="AE195" s="131"/>
      <c r="AF195" s="131"/>
      <c r="AG195" s="131"/>
      <c r="AH195" s="131"/>
      <c r="AI195" s="131"/>
      <c r="AJ195" s="131"/>
      <c r="AK195" s="131"/>
      <c r="AL195" s="131"/>
      <c r="AM195" s="131"/>
      <c r="AN195" s="131"/>
      <c r="AO195" s="131"/>
      <c r="AP195" s="131"/>
      <c r="AQ195" s="131"/>
      <c r="AR195" s="131"/>
      <c r="AS195" s="131"/>
      <c r="AT195" s="131"/>
      <c r="AU195" s="131"/>
      <c r="AV195" s="131"/>
      <c r="AW195" s="131"/>
    </row>
    <row r="196" spans="1:49" s="8" customFormat="1" ht="12" customHeight="1" x14ac:dyDescent="0.2">
      <c r="A196" s="1"/>
      <c r="B196" s="3"/>
      <c r="C196" s="65"/>
      <c r="D196" s="49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67"/>
      <c r="R196" s="54"/>
      <c r="S196" s="67"/>
      <c r="T196" s="54"/>
      <c r="U196" s="67"/>
      <c r="V196" s="126"/>
      <c r="W196" s="130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s="8" customFormat="1" ht="12" customHeight="1" x14ac:dyDescent="0.2">
      <c r="A197" s="1"/>
      <c r="B197" s="3"/>
      <c r="C197" s="65"/>
      <c r="D197" s="49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72"/>
      <c r="R197" s="54"/>
      <c r="S197" s="67"/>
      <c r="T197" s="54"/>
      <c r="U197" s="72"/>
      <c r="V197" s="126"/>
      <c r="W197" s="130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x14ac:dyDescent="0.2">
      <c r="A198" s="48"/>
      <c r="B198" s="103" t="s">
        <v>244</v>
      </c>
      <c r="C198" s="594" t="s">
        <v>245</v>
      </c>
      <c r="D198" s="594"/>
      <c r="E198" s="594"/>
      <c r="F198" s="594"/>
      <c r="G198" s="594"/>
      <c r="H198" s="54"/>
      <c r="I198" s="54"/>
      <c r="J198" s="54"/>
      <c r="K198" s="54"/>
      <c r="L198" s="54"/>
      <c r="M198" s="54"/>
      <c r="N198" s="54"/>
      <c r="O198" s="104"/>
      <c r="P198" s="105"/>
      <c r="Q198" s="57">
        <v>0</v>
      </c>
      <c r="R198" s="56"/>
      <c r="S198" s="57">
        <v>0</v>
      </c>
      <c r="T198" s="56"/>
      <c r="U198" s="445">
        <f t="shared" ref="U198" si="23">Q198-S198</f>
        <v>0</v>
      </c>
      <c r="V198" s="122"/>
      <c r="W198" s="124"/>
      <c r="X198" s="1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  <c r="AR198" s="48"/>
      <c r="AS198" s="48"/>
      <c r="AT198" s="48"/>
      <c r="AU198" s="48"/>
      <c r="AV198" s="48"/>
      <c r="AW198" s="48"/>
    </row>
    <row r="199" spans="1:49" s="8" customFormat="1" x14ac:dyDescent="0.2">
      <c r="A199" s="1"/>
      <c r="B199" s="3"/>
      <c r="C199" s="65"/>
      <c r="D199" s="49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94"/>
      <c r="R199" s="54"/>
      <c r="S199" s="67"/>
      <c r="T199" s="54"/>
      <c r="U199" s="94"/>
      <c r="V199" s="126"/>
      <c r="W199" s="130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x14ac:dyDescent="0.2">
      <c r="A200" s="48"/>
      <c r="B200" s="103" t="s">
        <v>246</v>
      </c>
      <c r="C200" s="65" t="s">
        <v>247</v>
      </c>
      <c r="D200" s="49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104"/>
      <c r="P200" s="105"/>
      <c r="Q200" s="443">
        <f>Q81+Q127</f>
        <v>130981306.17</v>
      </c>
      <c r="R200" s="444"/>
      <c r="S200" s="443">
        <f>S81+S127</f>
        <v>3181439</v>
      </c>
      <c r="T200" s="444"/>
      <c r="U200" s="443">
        <f>U81+U127</f>
        <v>127799867.17</v>
      </c>
      <c r="V200" s="122"/>
      <c r="W200" s="124"/>
      <c r="X200" s="1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  <c r="AN200" s="48"/>
      <c r="AO200" s="48"/>
      <c r="AP200" s="48"/>
      <c r="AQ200" s="48"/>
      <c r="AR200" s="48"/>
      <c r="AS200" s="48"/>
      <c r="AT200" s="48"/>
      <c r="AU200" s="48"/>
      <c r="AV200" s="48"/>
      <c r="AW200" s="48"/>
    </row>
    <row r="201" spans="1:49" s="107" customFormat="1" x14ac:dyDescent="0.2">
      <c r="A201" s="48"/>
      <c r="B201" s="103"/>
      <c r="C201" s="65"/>
      <c r="D201" s="49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104"/>
      <c r="P201" s="54"/>
      <c r="Q201" s="449"/>
      <c r="R201" s="450"/>
      <c r="S201" s="451"/>
      <c r="T201" s="450"/>
      <c r="U201" s="449"/>
      <c r="V201" s="126"/>
      <c r="W201" s="124"/>
      <c r="X201" s="1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  <c r="AN201" s="48"/>
      <c r="AO201" s="48"/>
      <c r="AP201" s="48"/>
      <c r="AQ201" s="48"/>
      <c r="AR201" s="48"/>
      <c r="AS201" s="48"/>
      <c r="AT201" s="48"/>
      <c r="AU201" s="48"/>
      <c r="AV201" s="48"/>
      <c r="AW201" s="48"/>
    </row>
    <row r="202" spans="1:49" ht="25.5" x14ac:dyDescent="0.2">
      <c r="A202" s="48"/>
      <c r="B202" s="103" t="s">
        <v>248</v>
      </c>
      <c r="C202" s="65" t="s">
        <v>249</v>
      </c>
      <c r="D202" s="49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104"/>
      <c r="P202" s="105"/>
      <c r="Q202" s="443">
        <f>Q142+Q156+Q162+Q171+Q182+Q190+Q195</f>
        <v>24191508.17666667</v>
      </c>
      <c r="R202" s="444"/>
      <c r="S202" s="443">
        <f>S142+S156+S162+S171+S182+S190+S195</f>
        <v>739248</v>
      </c>
      <c r="T202" s="444"/>
      <c r="U202" s="443">
        <f>U142+U156+U162+U171+U182+U190+U195</f>
        <v>23452260.17666667</v>
      </c>
      <c r="V202" s="122"/>
      <c r="W202" s="124"/>
      <c r="X202" s="1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  <c r="AQ202" s="48"/>
      <c r="AR202" s="48"/>
      <c r="AS202" s="48"/>
      <c r="AT202" s="48"/>
      <c r="AU202" s="48"/>
      <c r="AV202" s="48"/>
      <c r="AW202" s="48"/>
    </row>
    <row r="203" spans="1:49" s="107" customFormat="1" ht="10.5" customHeight="1" x14ac:dyDescent="0.2">
      <c r="A203" s="48"/>
      <c r="B203" s="103"/>
      <c r="C203" s="65"/>
      <c r="D203" s="49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104"/>
      <c r="P203" s="54"/>
      <c r="Q203" s="449"/>
      <c r="R203" s="450"/>
      <c r="S203" s="451"/>
      <c r="T203" s="450"/>
      <c r="U203" s="449"/>
      <c r="V203" s="126"/>
      <c r="W203" s="124"/>
      <c r="X203" s="1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  <c r="AN203" s="48"/>
      <c r="AO203" s="48"/>
      <c r="AP203" s="48"/>
      <c r="AQ203" s="48"/>
      <c r="AR203" s="48"/>
      <c r="AS203" s="48"/>
      <c r="AT203" s="48"/>
      <c r="AU203" s="48"/>
      <c r="AV203" s="48"/>
      <c r="AW203" s="48"/>
    </row>
    <row r="204" spans="1:49" ht="33" customHeight="1" x14ac:dyDescent="0.2">
      <c r="A204" s="48"/>
      <c r="B204" s="103">
        <v>6</v>
      </c>
      <c r="C204" s="65" t="s">
        <v>250</v>
      </c>
      <c r="D204" s="133"/>
      <c r="E204" s="133"/>
      <c r="F204" s="133"/>
      <c r="G204" s="133"/>
      <c r="H204" s="54"/>
      <c r="I204" s="54"/>
      <c r="J204" s="54"/>
      <c r="K204" s="54"/>
      <c r="L204" s="54"/>
      <c r="M204" s="54"/>
      <c r="N204" s="54"/>
      <c r="O204" s="104"/>
      <c r="P204" s="105"/>
      <c r="Q204" s="442">
        <f>Q202+Q200</f>
        <v>155172814.34666666</v>
      </c>
      <c r="R204" s="444"/>
      <c r="S204" s="442">
        <f>S202+S200</f>
        <v>3920687</v>
      </c>
      <c r="T204" s="444"/>
      <c r="U204" s="442">
        <f>U202+U200</f>
        <v>151252127.34666666</v>
      </c>
      <c r="V204" s="122"/>
      <c r="W204" s="124"/>
      <c r="X204" s="1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  <c r="AN204" s="48"/>
      <c r="AO204" s="48"/>
      <c r="AP204" s="48"/>
      <c r="AQ204" s="48"/>
      <c r="AR204" s="48"/>
      <c r="AS204" s="48"/>
      <c r="AT204" s="48"/>
      <c r="AU204" s="48"/>
      <c r="AV204" s="48"/>
      <c r="AW204" s="48"/>
    </row>
    <row r="205" spans="1:49" s="107" customFormat="1" x14ac:dyDescent="0.2">
      <c r="A205" s="48"/>
      <c r="B205" s="103"/>
      <c r="C205" s="65"/>
      <c r="D205" s="49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104"/>
      <c r="P205" s="54"/>
      <c r="Q205" s="90"/>
      <c r="R205" s="54"/>
      <c r="S205" s="127"/>
      <c r="T205" s="54"/>
      <c r="U205" s="90"/>
      <c r="V205" s="126"/>
      <c r="W205" s="124"/>
      <c r="X205" s="1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  <c r="AR205" s="48"/>
      <c r="AS205" s="48"/>
      <c r="AT205" s="48"/>
      <c r="AU205" s="48"/>
      <c r="AV205" s="48"/>
      <c r="AW205" s="48"/>
    </row>
    <row r="206" spans="1:49" x14ac:dyDescent="0.2">
      <c r="A206" s="48"/>
      <c r="B206" s="103">
        <v>7</v>
      </c>
      <c r="C206" s="65" t="s">
        <v>251</v>
      </c>
      <c r="D206" s="49"/>
      <c r="E206" s="38">
        <v>0</v>
      </c>
      <c r="F206" s="53"/>
      <c r="G206" s="38">
        <v>9632231.9499999993</v>
      </c>
      <c r="H206" s="53"/>
      <c r="I206" s="38">
        <v>246347.44</v>
      </c>
      <c r="J206" s="53"/>
      <c r="K206" s="38">
        <v>755986.45</v>
      </c>
      <c r="L206" s="38"/>
      <c r="M206" s="38">
        <v>1018948.68</v>
      </c>
      <c r="N206" s="54"/>
      <c r="O206" s="120"/>
      <c r="P206" s="54"/>
      <c r="Q206" s="442">
        <f>E206+G206+I206+K206+M206+O116</f>
        <v>11653514.519999998</v>
      </c>
      <c r="R206" s="54"/>
      <c r="S206" s="57">
        <v>0</v>
      </c>
      <c r="T206" s="54"/>
      <c r="U206" s="445">
        <f t="shared" ref="U206" si="24">Q206-S206</f>
        <v>11653514.519999998</v>
      </c>
      <c r="V206" s="126"/>
      <c r="W206" s="124"/>
      <c r="X206" s="1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  <c r="AN206" s="48"/>
      <c r="AO206" s="48"/>
      <c r="AP206" s="48"/>
      <c r="AQ206" s="48"/>
      <c r="AR206" s="48"/>
      <c r="AS206" s="48"/>
      <c r="AT206" s="48"/>
      <c r="AU206" s="48"/>
      <c r="AV206" s="48"/>
      <c r="AW206" s="48"/>
    </row>
    <row r="207" spans="1:49" x14ac:dyDescent="0.2">
      <c r="A207" s="48"/>
      <c r="B207" s="103"/>
      <c r="C207" s="65"/>
      <c r="D207" s="49"/>
      <c r="E207" s="39"/>
      <c r="F207" s="53"/>
      <c r="G207" s="39"/>
      <c r="H207" s="53"/>
      <c r="I207" s="39"/>
      <c r="J207" s="53"/>
      <c r="K207" s="39"/>
      <c r="L207" s="39"/>
      <c r="M207" s="39"/>
      <c r="N207" s="54"/>
      <c r="O207" s="120"/>
      <c r="P207" s="54"/>
      <c r="Q207" s="93"/>
      <c r="R207" s="54"/>
      <c r="S207" s="121"/>
      <c r="T207" s="54"/>
      <c r="U207" s="94"/>
      <c r="V207" s="126"/>
      <c r="W207" s="124"/>
      <c r="X207" s="1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  <c r="AN207" s="48"/>
      <c r="AO207" s="48"/>
      <c r="AP207" s="48"/>
      <c r="AQ207" s="48"/>
      <c r="AR207" s="48"/>
      <c r="AS207" s="48"/>
      <c r="AT207" s="48"/>
      <c r="AU207" s="48"/>
      <c r="AV207" s="48"/>
      <c r="AW207" s="48"/>
    </row>
    <row r="208" spans="1:49" s="8" customFormat="1" x14ac:dyDescent="0.2">
      <c r="A208" s="1"/>
      <c r="B208" s="3"/>
      <c r="C208" s="65"/>
      <c r="D208" s="49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67"/>
      <c r="R208" s="54"/>
      <c r="S208" s="67"/>
      <c r="T208" s="54"/>
      <c r="U208" s="67"/>
      <c r="V208" s="126"/>
      <c r="W208" s="130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x14ac:dyDescent="0.2">
      <c r="A209" s="48"/>
      <c r="B209" s="103"/>
      <c r="C209" s="68" t="s">
        <v>252</v>
      </c>
      <c r="D209" s="49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104"/>
      <c r="P209" s="54"/>
      <c r="Q209" s="67"/>
      <c r="R209" s="54"/>
      <c r="S209" s="121"/>
      <c r="T209" s="54"/>
      <c r="U209" s="67"/>
      <c r="V209" s="126"/>
      <c r="W209" s="124"/>
      <c r="X209" s="1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  <c r="AN209" s="48"/>
      <c r="AO209" s="48"/>
      <c r="AP209" s="48"/>
      <c r="AQ209" s="48"/>
      <c r="AR209" s="48"/>
      <c r="AS209" s="48"/>
      <c r="AT209" s="48"/>
      <c r="AU209" s="48"/>
      <c r="AV209" s="48"/>
      <c r="AW209" s="48"/>
    </row>
    <row r="210" spans="1:49" x14ac:dyDescent="0.2">
      <c r="A210" s="48"/>
      <c r="B210" s="103"/>
      <c r="C210" s="68"/>
      <c r="D210" s="49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104"/>
      <c r="P210" s="54"/>
      <c r="Q210" s="67"/>
      <c r="R210" s="54"/>
      <c r="S210" s="121"/>
      <c r="T210" s="54"/>
      <c r="U210" s="67"/>
      <c r="V210" s="126"/>
      <c r="W210" s="124"/>
      <c r="X210" s="1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  <c r="AN210" s="48"/>
      <c r="AO210" s="48"/>
      <c r="AP210" s="48"/>
      <c r="AQ210" s="48"/>
      <c r="AR210" s="48"/>
      <c r="AS210" s="48"/>
      <c r="AT210" s="48"/>
      <c r="AU210" s="48"/>
      <c r="AV210" s="48"/>
      <c r="AW210" s="48"/>
    </row>
    <row r="211" spans="1:49" s="8" customFormat="1" x14ac:dyDescent="0.2">
      <c r="A211" s="1"/>
      <c r="B211" s="3">
        <v>8</v>
      </c>
      <c r="C211" s="68" t="s">
        <v>253</v>
      </c>
      <c r="D211" s="99"/>
      <c r="E211" s="99"/>
      <c r="F211" s="99"/>
      <c r="G211" s="99"/>
      <c r="H211" s="99"/>
      <c r="I211" s="100"/>
      <c r="J211" s="100"/>
      <c r="K211" s="100"/>
      <c r="L211" s="100"/>
      <c r="M211" s="100"/>
      <c r="N211" s="100"/>
      <c r="O211" s="100"/>
      <c r="P211" s="100"/>
      <c r="Q211" s="67"/>
      <c r="R211" s="100"/>
      <c r="S211" s="101"/>
      <c r="T211" s="100"/>
      <c r="U211" s="67"/>
      <c r="V211" s="37"/>
      <c r="W211" s="37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s="8" customFormat="1" x14ac:dyDescent="0.2">
      <c r="A212" s="1"/>
      <c r="B212" s="3"/>
      <c r="C212" s="68"/>
      <c r="D212" s="99"/>
      <c r="E212" s="99"/>
      <c r="F212" s="99"/>
      <c r="G212" s="99"/>
      <c r="H212" s="99"/>
      <c r="I212" s="100"/>
      <c r="J212" s="100"/>
      <c r="K212" s="100"/>
      <c r="L212" s="100"/>
      <c r="M212" s="100"/>
      <c r="N212" s="100"/>
      <c r="O212" s="100"/>
      <c r="P212" s="100"/>
      <c r="Q212" s="72"/>
      <c r="R212" s="100"/>
      <c r="S212" s="101"/>
      <c r="T212" s="100"/>
      <c r="U212" s="72"/>
      <c r="V212" s="37"/>
      <c r="W212" s="37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ht="17.100000000000001" customHeight="1" x14ac:dyDescent="0.2">
      <c r="A213" s="48"/>
      <c r="B213" s="103" t="s">
        <v>254</v>
      </c>
      <c r="C213" s="594" t="s">
        <v>255</v>
      </c>
      <c r="D213" s="594"/>
      <c r="E213" s="594"/>
      <c r="F213" s="594"/>
      <c r="G213" s="49"/>
      <c r="H213" s="49"/>
      <c r="I213" s="54"/>
      <c r="J213" s="54"/>
      <c r="K213" s="54"/>
      <c r="L213" s="54"/>
      <c r="M213" s="54"/>
      <c r="N213" s="54"/>
      <c r="O213" s="104"/>
      <c r="P213" s="105"/>
      <c r="Q213" s="57">
        <v>0</v>
      </c>
      <c r="R213" s="56"/>
      <c r="S213" s="57">
        <v>0</v>
      </c>
      <c r="T213" s="56"/>
      <c r="U213" s="445">
        <f t="shared" ref="U213" si="25">Q213-S213</f>
        <v>0</v>
      </c>
      <c r="V213" s="122"/>
      <c r="W213" s="124"/>
      <c r="X213" s="1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  <c r="AO213" s="48"/>
      <c r="AP213" s="48"/>
      <c r="AQ213" s="48"/>
      <c r="AR213" s="48"/>
      <c r="AS213" s="48"/>
      <c r="AT213" s="48"/>
      <c r="AU213" s="48"/>
      <c r="AV213" s="48"/>
      <c r="AW213" s="48"/>
    </row>
    <row r="214" spans="1:49" s="8" customFormat="1" x14ac:dyDescent="0.2">
      <c r="A214" s="1"/>
      <c r="B214" s="3"/>
      <c r="C214" s="15"/>
      <c r="D214" s="1"/>
      <c r="E214" s="1"/>
      <c r="F214" s="1"/>
      <c r="G214" s="1"/>
      <c r="H214" s="1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5"/>
      <c r="W214" s="135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s="8" customFormat="1" x14ac:dyDescent="0.2">
      <c r="A215" s="1"/>
      <c r="B215" s="3" t="s">
        <v>256</v>
      </c>
      <c r="C215" s="65" t="s">
        <v>257</v>
      </c>
      <c r="D215" s="1"/>
      <c r="E215" s="1"/>
      <c r="F215" s="1"/>
      <c r="G215" s="1"/>
      <c r="H215" s="1"/>
      <c r="I215" s="134"/>
      <c r="J215" s="134"/>
      <c r="K215" s="134"/>
      <c r="L215" s="134"/>
      <c r="M215" s="134"/>
      <c r="N215" s="134"/>
      <c r="O215" s="134"/>
      <c r="P215" s="134"/>
      <c r="Q215" s="57">
        <v>0</v>
      </c>
      <c r="R215" s="56"/>
      <c r="S215" s="57">
        <v>0</v>
      </c>
      <c r="T215" s="56"/>
      <c r="U215" s="445">
        <f t="shared" ref="U215" si="26">Q215-S215</f>
        <v>0</v>
      </c>
      <c r="V215" s="135"/>
      <c r="W215" s="135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s="8" customFormat="1" x14ac:dyDescent="0.2">
      <c r="A216" s="1"/>
      <c r="B216" s="3"/>
      <c r="C216" s="15"/>
      <c r="D216" s="1"/>
      <c r="E216" s="1"/>
      <c r="F216" s="1"/>
      <c r="G216" s="1"/>
      <c r="H216" s="1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5"/>
      <c r="W216" s="135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s="8" customFormat="1" x14ac:dyDescent="0.2">
      <c r="A217" s="1"/>
      <c r="B217" s="3"/>
      <c r="C217" s="15"/>
      <c r="D217" s="1"/>
      <c r="E217" s="1"/>
      <c r="F217" s="1"/>
      <c r="G217" s="1"/>
      <c r="H217" s="1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5"/>
      <c r="W217" s="135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x14ac:dyDescent="0.2">
      <c r="A218" s="48"/>
      <c r="B218" s="103"/>
      <c r="C218" s="595"/>
      <c r="D218" s="595"/>
      <c r="E218" s="595"/>
      <c r="F218" s="595"/>
      <c r="G218" s="595"/>
      <c r="H218" s="595"/>
      <c r="I218" s="595"/>
      <c r="J218" s="595"/>
      <c r="K218" s="595"/>
      <c r="L218" s="136"/>
      <c r="M218" s="136"/>
      <c r="N218" s="1"/>
      <c r="O218" s="1"/>
      <c r="P218" s="1"/>
      <c r="Q218" s="6"/>
      <c r="R218" s="1"/>
      <c r="S218" s="1"/>
      <c r="T218" s="1"/>
      <c r="U218" s="6"/>
      <c r="V218" s="1"/>
      <c r="W218" s="1"/>
      <c r="X218" s="1"/>
      <c r="Y218" s="1"/>
      <c r="Z218" s="1"/>
    </row>
    <row r="219" spans="1:49" x14ac:dyDescent="0.2">
      <c r="A219" s="48"/>
      <c r="B219" s="103"/>
      <c r="C219" s="595"/>
      <c r="D219" s="595"/>
      <c r="E219" s="595"/>
      <c r="F219" s="595"/>
      <c r="G219" s="595"/>
      <c r="H219" s="595"/>
      <c r="I219" s="595"/>
      <c r="J219" s="595"/>
      <c r="K219" s="595"/>
      <c r="L219" s="136"/>
      <c r="M219" s="136"/>
      <c r="N219" s="1"/>
      <c r="O219" s="1"/>
      <c r="P219" s="1"/>
      <c r="Q219" s="6"/>
      <c r="R219" s="1"/>
      <c r="S219" s="1"/>
      <c r="T219" s="1"/>
      <c r="U219" s="6"/>
      <c r="V219" s="1"/>
      <c r="W219" s="1"/>
      <c r="X219" s="1"/>
      <c r="Y219" s="1"/>
      <c r="Z219" s="1"/>
    </row>
    <row r="220" spans="1:49" x14ac:dyDescent="0.2">
      <c r="A220" s="48"/>
      <c r="B220" s="103"/>
      <c r="C220" s="15"/>
      <c r="D220" s="1"/>
      <c r="E220" s="48"/>
      <c r="F220" s="1"/>
      <c r="G220" s="48"/>
      <c r="H220" s="1"/>
      <c r="I220" s="48"/>
      <c r="J220" s="1"/>
      <c r="K220" s="48"/>
      <c r="L220" s="48"/>
      <c r="M220" s="48"/>
      <c r="N220" s="1"/>
      <c r="O220" s="48"/>
      <c r="P220" s="1"/>
      <c r="Q220" s="6"/>
      <c r="R220" s="1"/>
      <c r="S220" s="48"/>
      <c r="T220" s="1"/>
      <c r="U220" s="6"/>
      <c r="V220" s="1"/>
      <c r="W220" s="1"/>
      <c r="X220" s="1"/>
      <c r="Y220" s="1"/>
      <c r="Z220" s="1"/>
    </row>
    <row r="221" spans="1:49" x14ac:dyDescent="0.2">
      <c r="A221" s="48"/>
      <c r="B221" s="103"/>
      <c r="C221" s="15"/>
      <c r="D221" s="1"/>
      <c r="E221" s="48"/>
      <c r="F221" s="1"/>
      <c r="G221" s="48"/>
      <c r="H221" s="1"/>
      <c r="I221" s="48"/>
      <c r="J221" s="1"/>
      <c r="K221" s="48"/>
      <c r="L221" s="48"/>
      <c r="M221" s="48"/>
      <c r="N221" s="1"/>
      <c r="O221" s="48"/>
      <c r="P221" s="1"/>
      <c r="Q221" s="6"/>
      <c r="R221" s="1"/>
      <c r="S221" s="48"/>
      <c r="T221" s="1"/>
      <c r="U221" s="6"/>
      <c r="V221" s="1"/>
      <c r="W221" s="48"/>
      <c r="X221" s="1"/>
      <c r="Y221" s="1"/>
      <c r="Z221" s="1"/>
    </row>
    <row r="222" spans="1:49" x14ac:dyDescent="0.2">
      <c r="A222" s="48"/>
      <c r="B222" s="103"/>
      <c r="C222" s="15"/>
      <c r="D222" s="1"/>
      <c r="E222" s="48"/>
      <c r="F222" s="1"/>
      <c r="G222" s="48"/>
      <c r="H222" s="1"/>
      <c r="I222" s="48"/>
      <c r="J222" s="1"/>
      <c r="K222" s="48"/>
      <c r="L222" s="48"/>
      <c r="M222" s="48"/>
      <c r="N222" s="1"/>
      <c r="O222" s="48"/>
      <c r="P222" s="1"/>
      <c r="Q222" s="6"/>
      <c r="R222" s="1"/>
      <c r="S222" s="48"/>
      <c r="T222" s="1"/>
      <c r="U222" s="6"/>
      <c r="V222" s="1"/>
      <c r="W222" s="48"/>
      <c r="X222" s="1"/>
      <c r="Y222" s="1"/>
      <c r="Z222" s="1"/>
    </row>
    <row r="223" spans="1:49" ht="14.25" customHeight="1" x14ac:dyDescent="0.2">
      <c r="A223" s="48"/>
      <c r="B223" s="103"/>
      <c r="C223" s="15"/>
      <c r="D223" s="1"/>
      <c r="E223" s="48"/>
      <c r="F223" s="1"/>
      <c r="G223" s="48"/>
      <c r="H223" s="1"/>
      <c r="I223" s="48"/>
      <c r="J223" s="1"/>
      <c r="K223" s="48"/>
      <c r="L223" s="48"/>
      <c r="M223" s="48"/>
      <c r="N223" s="1"/>
      <c r="O223" s="48"/>
      <c r="P223" s="1"/>
      <c r="Q223" s="6"/>
      <c r="R223" s="1"/>
      <c r="S223" s="48"/>
      <c r="T223" s="1"/>
      <c r="U223" s="6"/>
      <c r="V223" s="1"/>
      <c r="W223" s="48"/>
      <c r="X223" s="1"/>
      <c r="Y223" s="1"/>
      <c r="Z223" s="1"/>
    </row>
    <row r="224" spans="1:49" hidden="1" x14ac:dyDescent="0.2">
      <c r="C224" s="15"/>
      <c r="D224" s="1"/>
      <c r="E224" s="48"/>
      <c r="F224" s="1"/>
      <c r="G224" s="48"/>
      <c r="H224" s="1"/>
      <c r="I224" s="48"/>
      <c r="J224" s="1"/>
      <c r="K224" s="48"/>
      <c r="L224" s="48"/>
      <c r="M224" s="48"/>
      <c r="N224" s="1"/>
      <c r="O224" s="48"/>
      <c r="P224" s="1"/>
      <c r="Q224" s="6"/>
      <c r="R224" s="1"/>
      <c r="S224" s="48"/>
      <c r="T224" s="1"/>
      <c r="U224" s="6"/>
      <c r="V224" s="1"/>
      <c r="W224" s="48"/>
    </row>
    <row r="225" spans="3:23" hidden="1" x14ac:dyDescent="0.2">
      <c r="D225" s="1"/>
      <c r="E225" s="48"/>
      <c r="F225" s="1"/>
      <c r="G225" s="48"/>
      <c r="H225" s="1"/>
      <c r="I225" s="48"/>
      <c r="J225" s="1"/>
      <c r="K225" s="48"/>
      <c r="L225" s="48"/>
      <c r="M225" s="48"/>
      <c r="N225" s="1"/>
      <c r="O225" s="48"/>
      <c r="P225" s="1"/>
      <c r="Q225" s="6"/>
      <c r="R225" s="1"/>
      <c r="S225" s="48"/>
      <c r="T225" s="1"/>
      <c r="U225" s="6"/>
      <c r="V225" s="1"/>
      <c r="W225" s="48"/>
    </row>
    <row r="226" spans="3:23" hidden="1" x14ac:dyDescent="0.2">
      <c r="C226" s="15"/>
      <c r="D226" s="1"/>
      <c r="E226" s="48"/>
      <c r="F226" s="1"/>
      <c r="G226" s="48"/>
      <c r="H226" s="1"/>
      <c r="I226" s="48"/>
      <c r="J226" s="1"/>
      <c r="K226" s="48"/>
      <c r="L226" s="48"/>
      <c r="M226" s="48"/>
      <c r="N226" s="1"/>
      <c r="O226" s="48"/>
      <c r="P226" s="1"/>
      <c r="Q226" s="6"/>
      <c r="R226" s="1"/>
      <c r="S226" s="48"/>
      <c r="T226" s="1"/>
      <c r="U226" s="6"/>
      <c r="V226" s="1"/>
      <c r="W226" s="48"/>
    </row>
    <row r="227" spans="3:23" x14ac:dyDescent="0.2">
      <c r="D227" s="8"/>
      <c r="E227" s="107"/>
      <c r="F227" s="8"/>
      <c r="G227" s="107"/>
      <c r="H227" s="8"/>
      <c r="I227" s="107"/>
      <c r="J227" s="8"/>
      <c r="K227" s="107"/>
      <c r="L227" s="107"/>
      <c r="M227" s="107"/>
      <c r="N227" s="8"/>
      <c r="O227" s="107"/>
      <c r="P227" s="8"/>
      <c r="Q227" s="137"/>
      <c r="R227" s="8"/>
      <c r="S227" s="107"/>
      <c r="T227" s="8"/>
      <c r="U227" s="137"/>
      <c r="V227" s="8"/>
      <c r="W227" s="107"/>
    </row>
    <row r="228" spans="3:23" x14ac:dyDescent="0.2">
      <c r="C228" s="138"/>
      <c r="D228" s="8"/>
      <c r="E228" s="107"/>
      <c r="F228" s="8"/>
      <c r="G228" s="107"/>
      <c r="H228" s="8"/>
      <c r="I228" s="107"/>
      <c r="J228" s="8"/>
      <c r="K228" s="107"/>
      <c r="L228" s="107"/>
      <c r="M228" s="107"/>
      <c r="N228" s="8"/>
      <c r="O228" s="107"/>
      <c r="P228" s="8"/>
      <c r="Q228" s="137"/>
      <c r="R228" s="8"/>
      <c r="S228" s="107"/>
      <c r="T228" s="8"/>
      <c r="U228" s="137"/>
      <c r="V228" s="8"/>
      <c r="W228" s="107"/>
    </row>
    <row r="325" ht="0.75" customHeight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</sheetData>
  <mergeCells count="8">
    <mergeCell ref="C213:F213"/>
    <mergeCell ref="C218:K219"/>
    <mergeCell ref="C6:H6"/>
    <mergeCell ref="I6:K6"/>
    <mergeCell ref="N6:O6"/>
    <mergeCell ref="C91:D91"/>
    <mergeCell ref="C133:G133"/>
    <mergeCell ref="C198:G198"/>
  </mergeCells>
  <pageMargins left="0.23622047244094491" right="0.23622047244094491" top="0.19685039370078741" bottom="0.19685039370078741" header="0.31496062992125984" footer="0.31496062992125984"/>
  <pageSetup paperSize="8" scale="72" fitToHeight="5" orientation="landscape" r:id="rId1"/>
  <rowBreaks count="4" manualBreakCount="4">
    <brk id="61" man="1"/>
    <brk id="93" man="1"/>
    <brk id="130" man="1"/>
    <brk id="1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13"/>
  <sheetViews>
    <sheetView view="pageBreakPreview" zoomScale="90" zoomScaleNormal="100" zoomScaleSheetLayoutView="90" workbookViewId="0">
      <selection activeCell="C7" sqref="C7"/>
    </sheetView>
  </sheetViews>
  <sheetFormatPr defaultColWidth="9.7109375" defaultRowHeight="12.75" x14ac:dyDescent="0.2"/>
  <cols>
    <col min="1" max="1" width="9.7109375" style="8" customWidth="1"/>
    <col min="2" max="2" width="11.85546875" style="8" customWidth="1"/>
    <col min="3" max="3" width="56.5703125" style="8" customWidth="1"/>
    <col min="4" max="4" width="11.140625" style="8" customWidth="1"/>
    <col min="5" max="5" width="12.28515625" style="8" customWidth="1"/>
    <col min="6" max="6" width="11.5703125" style="8" customWidth="1"/>
    <col min="7" max="7" width="11.140625" style="8" customWidth="1"/>
    <col min="8" max="8" width="14.42578125" style="8" bestFit="1" customWidth="1"/>
    <col min="9" max="9" width="11.140625" style="141" customWidth="1"/>
    <col min="10" max="10" width="19.7109375" style="141" customWidth="1"/>
    <col min="11" max="11" width="11.140625" style="8" customWidth="1"/>
    <col min="12" max="12" width="14.42578125" style="8" bestFit="1" customWidth="1"/>
    <col min="13" max="13" width="11.140625" style="141" customWidth="1"/>
    <col min="14" max="14" width="19.7109375" style="141" customWidth="1"/>
    <col min="15" max="15" width="11.140625" style="8" customWidth="1"/>
    <col min="16" max="16" width="14.42578125" style="8" bestFit="1" customWidth="1"/>
    <col min="17" max="17" width="14" style="141" customWidth="1"/>
    <col min="18" max="18" width="19.7109375" style="141" customWidth="1"/>
    <col min="19" max="19" width="14.42578125" style="141" customWidth="1"/>
    <col min="20" max="20" width="7" style="142" customWidth="1"/>
    <col min="21" max="21" width="9.7109375" style="8" hidden="1" customWidth="1"/>
    <col min="22" max="22" width="9.7109375" style="143" hidden="1" customWidth="1"/>
    <col min="23" max="28" width="9.7109375" style="144" hidden="1" customWidth="1"/>
    <col min="29" max="29" width="9.5703125" style="144" hidden="1" customWidth="1"/>
    <col min="30" max="30" width="6.7109375" style="144" customWidth="1"/>
    <col min="31" max="31" width="9.7109375" style="142" customWidth="1"/>
    <col min="32" max="32" width="14.5703125" style="142" customWidth="1"/>
    <col min="33" max="33" width="31.7109375" style="142" customWidth="1"/>
    <col min="34" max="34" width="12.28515625" style="142" customWidth="1"/>
    <col min="35" max="35" width="12.85546875" style="142" customWidth="1"/>
    <col min="36" max="36" width="13.28515625" style="142" customWidth="1"/>
    <col min="37" max="37" width="12.7109375" style="142" customWidth="1"/>
    <col min="38" max="38" width="11.42578125" style="142" customWidth="1"/>
    <col min="39" max="39" width="11.85546875" style="142" customWidth="1"/>
    <col min="40" max="40" width="9.7109375" style="142" customWidth="1"/>
    <col min="41" max="41" width="11.7109375" style="142" customWidth="1"/>
    <col min="42" max="42" width="9.7109375" style="142" customWidth="1"/>
    <col min="43" max="47" width="10.7109375" style="142" customWidth="1"/>
    <col min="48" max="48" width="9.7109375" style="142" customWidth="1"/>
    <col min="49" max="49" width="10.85546875" style="142" customWidth="1"/>
    <col min="50" max="50" width="10.7109375" style="142" customWidth="1"/>
    <col min="51" max="52" width="12.140625" style="142" customWidth="1"/>
    <col min="53" max="53" width="17.140625" style="142" customWidth="1"/>
    <col min="54" max="54" width="12.28515625" style="142" customWidth="1"/>
    <col min="55" max="55" width="10.85546875" style="142" customWidth="1"/>
    <col min="56" max="56" width="10.7109375" style="142" customWidth="1"/>
    <col min="57" max="58" width="12.42578125" style="142" customWidth="1"/>
    <col min="59" max="59" width="12.140625" style="142" customWidth="1"/>
    <col min="60" max="61" width="11.5703125" style="142" customWidth="1"/>
    <col min="62" max="63" width="10.5703125" style="142" customWidth="1"/>
    <col min="64" max="64" width="10.5703125" style="142" hidden="1" customWidth="1"/>
    <col min="65" max="65" width="5.28515625" style="142" hidden="1" customWidth="1"/>
    <col min="66" max="66" width="9.7109375" style="142" customWidth="1"/>
    <col min="67" max="68" width="8.85546875" style="142" customWidth="1"/>
    <col min="69" max="69" width="9.7109375" style="142" customWidth="1"/>
    <col min="70" max="70" width="0" style="142" hidden="1" customWidth="1"/>
    <col min="71" max="74" width="9.7109375" style="142" customWidth="1"/>
    <col min="75" max="80" width="9.7109375" style="8" customWidth="1"/>
    <col min="81" max="81" width="13" style="8" customWidth="1"/>
    <col min="82" max="85" width="9.7109375" style="8" customWidth="1"/>
    <col min="86" max="16384" width="9.7109375" style="8"/>
  </cols>
  <sheetData>
    <row r="1" spans="1:74" ht="34.5" customHeight="1" x14ac:dyDescent="0.25">
      <c r="A1" s="601"/>
      <c r="B1" s="601"/>
      <c r="C1" s="601"/>
      <c r="D1" s="601"/>
      <c r="E1" s="139"/>
      <c r="F1" s="139"/>
      <c r="G1" s="139"/>
      <c r="H1" s="139"/>
      <c r="I1" s="140"/>
      <c r="J1" s="140"/>
      <c r="K1" s="139"/>
      <c r="L1" s="139"/>
      <c r="M1" s="140"/>
      <c r="N1" s="140"/>
      <c r="O1" s="139"/>
      <c r="P1" s="139"/>
      <c r="Q1" s="140"/>
      <c r="R1" s="140"/>
      <c r="AD1" s="142"/>
    </row>
    <row r="2" spans="1:74" ht="20.25" customHeight="1" x14ac:dyDescent="0.25">
      <c r="A2" s="613" t="s">
        <v>258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146"/>
      <c r="AD2" s="142"/>
      <c r="AE2" s="601"/>
      <c r="AF2" s="601"/>
      <c r="AG2" s="601"/>
      <c r="AH2" s="601"/>
      <c r="AI2" s="601"/>
      <c r="AJ2" s="601"/>
      <c r="AK2" s="601"/>
      <c r="AL2" s="601"/>
      <c r="AM2" s="601"/>
      <c r="AN2" s="601"/>
      <c r="AO2" s="601"/>
      <c r="AP2" s="601"/>
      <c r="AQ2" s="148"/>
      <c r="AR2" s="148"/>
      <c r="AS2" s="148"/>
      <c r="AT2" s="148"/>
      <c r="AU2" s="148"/>
    </row>
    <row r="3" spans="1:74" ht="20.25" customHeight="1" thickBot="1" x14ac:dyDescent="0.25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9"/>
      <c r="T3" s="146"/>
      <c r="AD3" s="142"/>
      <c r="AE3" s="147"/>
      <c r="AF3" s="147"/>
      <c r="AG3" s="147"/>
      <c r="AH3" s="147"/>
      <c r="AI3" s="147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</row>
    <row r="4" spans="1:74" ht="15.75" thickBot="1" x14ac:dyDescent="0.3">
      <c r="A4" s="150" t="s">
        <v>259</v>
      </c>
      <c r="B4" s="151"/>
      <c r="C4" s="151"/>
      <c r="D4" s="151"/>
      <c r="E4" s="151"/>
      <c r="F4" s="151"/>
      <c r="G4" s="151"/>
      <c r="H4" s="151"/>
      <c r="I4" s="152"/>
      <c r="J4" s="152"/>
      <c r="K4" s="151"/>
      <c r="L4" s="151"/>
      <c r="M4" s="152"/>
      <c r="N4" s="152"/>
      <c r="O4" s="151"/>
      <c r="P4" s="151"/>
      <c r="Q4" s="152"/>
      <c r="R4" s="152"/>
      <c r="S4" s="152"/>
      <c r="T4" s="153"/>
      <c r="U4" s="154"/>
      <c r="V4" s="155"/>
      <c r="W4" s="156"/>
      <c r="X4" s="156"/>
      <c r="Y4" s="156"/>
      <c r="Z4" s="156"/>
      <c r="AA4" s="156"/>
      <c r="AB4" s="156"/>
      <c r="AC4" s="156"/>
      <c r="AD4" s="157"/>
    </row>
    <row r="5" spans="1:74" ht="15" thickBot="1" x14ac:dyDescent="0.25">
      <c r="A5" s="158"/>
      <c r="B5" s="158"/>
      <c r="C5" s="158"/>
      <c r="D5" s="158"/>
      <c r="E5" s="158"/>
      <c r="F5" s="158"/>
      <c r="G5" s="158"/>
      <c r="H5" s="158"/>
      <c r="I5" s="159"/>
      <c r="J5" s="159"/>
      <c r="K5" s="158"/>
      <c r="L5" s="158"/>
      <c r="M5" s="159"/>
      <c r="N5" s="159"/>
      <c r="O5" s="158"/>
      <c r="P5" s="158"/>
      <c r="Q5" s="159"/>
      <c r="R5" s="159"/>
      <c r="S5" s="159"/>
      <c r="V5" s="144"/>
      <c r="AD5" s="142"/>
    </row>
    <row r="6" spans="1:74" s="142" customFormat="1" ht="15.75" thickBot="1" x14ac:dyDescent="0.3">
      <c r="B6" s="620" t="s">
        <v>350</v>
      </c>
      <c r="C6" s="620"/>
      <c r="D6" s="620"/>
      <c r="E6" s="620"/>
      <c r="F6" s="620"/>
      <c r="G6" s="620"/>
      <c r="H6" s="621" t="s">
        <v>3</v>
      </c>
      <c r="I6" s="621"/>
      <c r="J6" s="621"/>
      <c r="K6" s="160">
        <v>884</v>
      </c>
      <c r="L6" s="160"/>
      <c r="M6" s="160"/>
      <c r="N6" s="622"/>
      <c r="O6" s="622"/>
      <c r="P6" s="622"/>
      <c r="Q6" s="161"/>
      <c r="R6" s="161"/>
      <c r="S6" s="161"/>
    </row>
    <row r="7" spans="1:74" ht="14.25" x14ac:dyDescent="0.2">
      <c r="A7" s="158"/>
      <c r="B7" s="158"/>
      <c r="C7" s="158"/>
      <c r="D7" s="158"/>
      <c r="E7" s="158"/>
      <c r="F7" s="158"/>
      <c r="G7" s="158"/>
      <c r="H7" s="158"/>
      <c r="I7" s="159"/>
      <c r="J7" s="159"/>
      <c r="K7" s="158"/>
      <c r="L7" s="158"/>
      <c r="M7" s="159"/>
      <c r="N7" s="159"/>
      <c r="O7" s="158"/>
      <c r="P7" s="158"/>
      <c r="Q7" s="159"/>
      <c r="R7" s="159"/>
      <c r="S7" s="159"/>
      <c r="V7" s="144"/>
      <c r="AD7" s="142"/>
    </row>
    <row r="8" spans="1:74" s="165" customFormat="1" ht="16.5" customHeight="1" thickBot="1" x14ac:dyDescent="0.25">
      <c r="A8" s="162"/>
      <c r="B8" s="162"/>
      <c r="C8" s="162"/>
      <c r="D8" s="162"/>
      <c r="E8" s="162"/>
      <c r="F8" s="162"/>
      <c r="G8" s="162"/>
      <c r="H8" s="162"/>
      <c r="I8" s="163"/>
      <c r="J8" s="163"/>
      <c r="K8" s="162"/>
      <c r="L8" s="162"/>
      <c r="M8" s="163"/>
      <c r="N8" s="163"/>
      <c r="O8" s="162"/>
      <c r="P8" s="162"/>
      <c r="Q8" s="163"/>
      <c r="R8" s="163"/>
      <c r="S8" s="164"/>
      <c r="T8" s="142"/>
      <c r="V8" s="143"/>
      <c r="W8" s="144"/>
      <c r="X8" s="144"/>
      <c r="Y8" s="144"/>
      <c r="Z8" s="144"/>
      <c r="AA8" s="144"/>
      <c r="AB8" s="144"/>
      <c r="AC8" s="144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</row>
    <row r="9" spans="1:74" s="142" customFormat="1" ht="27.75" customHeight="1" thickBot="1" x14ac:dyDescent="0.25">
      <c r="A9" s="166"/>
      <c r="B9" s="167"/>
      <c r="C9" s="623" t="s">
        <v>260</v>
      </c>
      <c r="D9" s="623"/>
      <c r="E9" s="616" t="s">
        <v>261</v>
      </c>
      <c r="F9" s="616" t="s">
        <v>262</v>
      </c>
      <c r="G9" s="616" t="s">
        <v>263</v>
      </c>
      <c r="H9" s="616"/>
      <c r="I9" s="617" t="s">
        <v>264</v>
      </c>
      <c r="J9" s="618" t="s">
        <v>265</v>
      </c>
      <c r="K9" s="616" t="s">
        <v>266</v>
      </c>
      <c r="L9" s="616"/>
      <c r="M9" s="617" t="s">
        <v>267</v>
      </c>
      <c r="N9" s="618" t="s">
        <v>265</v>
      </c>
      <c r="O9" s="616" t="s">
        <v>268</v>
      </c>
      <c r="P9" s="616"/>
      <c r="Q9" s="617" t="s">
        <v>269</v>
      </c>
      <c r="R9" s="619" t="s">
        <v>265</v>
      </c>
      <c r="S9" s="614" t="s">
        <v>270</v>
      </c>
      <c r="T9" s="615" t="s">
        <v>271</v>
      </c>
      <c r="U9" s="615"/>
      <c r="V9" s="615"/>
      <c r="W9" s="615"/>
      <c r="X9" s="615"/>
      <c r="Y9" s="615"/>
      <c r="Z9" s="615"/>
      <c r="AA9" s="615"/>
      <c r="AB9" s="615"/>
      <c r="AC9" s="615"/>
      <c r="AD9" s="615"/>
      <c r="AF9" s="601"/>
      <c r="AG9" s="601"/>
      <c r="AH9" s="601"/>
      <c r="AI9" s="601"/>
      <c r="AJ9" s="601"/>
      <c r="AK9" s="601"/>
      <c r="AL9" s="601"/>
      <c r="AM9" s="601"/>
      <c r="AN9" s="601"/>
      <c r="AO9" s="601"/>
      <c r="AP9" s="601"/>
      <c r="AQ9" s="601"/>
      <c r="AR9" s="601"/>
      <c r="AS9" s="601"/>
      <c r="AT9" s="601"/>
      <c r="AU9" s="601"/>
      <c r="AV9" s="601"/>
      <c r="AW9" s="601"/>
      <c r="AX9" s="601"/>
      <c r="AY9" s="601"/>
      <c r="AZ9" s="601"/>
      <c r="BA9" s="601"/>
      <c r="BB9" s="601"/>
      <c r="BC9" s="601"/>
      <c r="BD9" s="601"/>
      <c r="BE9" s="601"/>
      <c r="BF9" s="601"/>
      <c r="BG9" s="601"/>
      <c r="BH9" s="601"/>
      <c r="BI9" s="601"/>
      <c r="BJ9" s="601"/>
      <c r="BK9" s="601"/>
      <c r="BL9" s="601"/>
      <c r="BM9" s="601"/>
      <c r="BN9" s="169"/>
      <c r="BO9" s="601"/>
      <c r="BP9" s="601"/>
      <c r="BQ9" s="601"/>
      <c r="BR9" s="601"/>
      <c r="BS9" s="601"/>
    </row>
    <row r="10" spans="1:74" s="142" customFormat="1" ht="67.900000000000006" customHeight="1" thickBot="1" x14ac:dyDescent="0.25">
      <c r="A10" s="166"/>
      <c r="B10" s="171"/>
      <c r="C10" s="623"/>
      <c r="D10" s="623"/>
      <c r="E10" s="616"/>
      <c r="F10" s="616"/>
      <c r="G10" s="616"/>
      <c r="H10" s="616"/>
      <c r="I10" s="617"/>
      <c r="J10" s="618"/>
      <c r="K10" s="616"/>
      <c r="L10" s="616"/>
      <c r="M10" s="617"/>
      <c r="N10" s="618"/>
      <c r="O10" s="616"/>
      <c r="P10" s="616"/>
      <c r="Q10" s="617"/>
      <c r="R10" s="619"/>
      <c r="S10" s="614"/>
      <c r="T10" s="615"/>
      <c r="U10" s="615"/>
      <c r="V10" s="615"/>
      <c r="W10" s="615"/>
      <c r="X10" s="615"/>
      <c r="Y10" s="615"/>
      <c r="Z10" s="615"/>
      <c r="AA10" s="615"/>
      <c r="AB10" s="615"/>
      <c r="AC10" s="615"/>
      <c r="AD10" s="615"/>
      <c r="AF10" s="601"/>
      <c r="AG10" s="601"/>
      <c r="AH10" s="601"/>
      <c r="AI10" s="601"/>
      <c r="AJ10" s="601"/>
      <c r="AK10" s="601"/>
      <c r="AL10" s="601"/>
      <c r="AM10" s="601"/>
      <c r="AN10" s="601"/>
      <c r="AO10" s="601"/>
      <c r="AP10" s="601"/>
      <c r="AQ10" s="601"/>
      <c r="AR10" s="601"/>
      <c r="AS10" s="601"/>
      <c r="AT10" s="601"/>
      <c r="AU10" s="601"/>
      <c r="AV10" s="601"/>
      <c r="AW10" s="601"/>
      <c r="AX10" s="601"/>
      <c r="AY10" s="601"/>
      <c r="AZ10" s="601"/>
      <c r="BA10" s="601"/>
      <c r="BB10" s="601"/>
      <c r="BC10" s="601"/>
      <c r="BD10" s="601"/>
      <c r="BE10" s="601"/>
      <c r="BF10" s="601"/>
      <c r="BG10" s="601"/>
      <c r="BH10" s="601"/>
      <c r="BI10" s="601"/>
      <c r="BJ10" s="601"/>
      <c r="BK10" s="601"/>
      <c r="BL10" s="601"/>
      <c r="BM10" s="601"/>
      <c r="BN10" s="169"/>
      <c r="BO10" s="601"/>
      <c r="BP10" s="601"/>
      <c r="BQ10" s="601"/>
      <c r="BR10" s="601"/>
      <c r="BS10" s="601"/>
    </row>
    <row r="11" spans="1:74" s="142" customFormat="1" ht="53.25" customHeight="1" thickBot="1" x14ac:dyDescent="0.25">
      <c r="A11" s="166"/>
      <c r="B11" s="172"/>
      <c r="C11" s="623"/>
      <c r="D11" s="623"/>
      <c r="E11" s="616"/>
      <c r="F11" s="616"/>
      <c r="G11" s="168" t="s">
        <v>272</v>
      </c>
      <c r="H11" s="168" t="s">
        <v>273</v>
      </c>
      <c r="I11" s="173" t="s">
        <v>274</v>
      </c>
      <c r="J11" s="174" t="s">
        <v>275</v>
      </c>
      <c r="K11" s="168" t="s">
        <v>272</v>
      </c>
      <c r="L11" s="168" t="s">
        <v>273</v>
      </c>
      <c r="M11" s="173" t="s">
        <v>274</v>
      </c>
      <c r="N11" s="174" t="s">
        <v>276</v>
      </c>
      <c r="O11" s="168" t="s">
        <v>272</v>
      </c>
      <c r="P11" s="168" t="s">
        <v>273</v>
      </c>
      <c r="Q11" s="173" t="s">
        <v>274</v>
      </c>
      <c r="R11" s="174" t="s">
        <v>277</v>
      </c>
      <c r="S11" s="175" t="s">
        <v>274</v>
      </c>
      <c r="T11" s="615"/>
      <c r="U11" s="615"/>
      <c r="V11" s="615"/>
      <c r="W11" s="615"/>
      <c r="X11" s="615"/>
      <c r="Y11" s="615"/>
      <c r="Z11" s="615"/>
      <c r="AA11" s="615"/>
      <c r="AB11" s="615"/>
      <c r="AC11" s="615"/>
      <c r="AD11" s="615"/>
      <c r="AF11" s="601"/>
      <c r="AG11" s="601"/>
      <c r="AH11" s="601"/>
      <c r="AI11" s="601"/>
      <c r="AJ11" s="601"/>
      <c r="AK11" s="601"/>
      <c r="AL11" s="601"/>
      <c r="AM11" s="601"/>
      <c r="AN11" s="601"/>
      <c r="AO11" s="601"/>
      <c r="AP11" s="601"/>
      <c r="AQ11" s="601"/>
      <c r="AR11" s="601"/>
      <c r="AS11" s="601"/>
      <c r="AT11" s="601"/>
      <c r="AU11" s="601"/>
      <c r="AV11" s="601"/>
      <c r="AW11" s="601"/>
      <c r="AX11" s="601"/>
      <c r="AY11" s="601"/>
      <c r="AZ11" s="601"/>
      <c r="BA11" s="601"/>
      <c r="BB11" s="601"/>
      <c r="BC11" s="601"/>
      <c r="BD11" s="601"/>
      <c r="BE11" s="601"/>
      <c r="BF11" s="601"/>
      <c r="BG11" s="601"/>
      <c r="BH11" s="601"/>
      <c r="BI11" s="601"/>
      <c r="BJ11" s="601"/>
      <c r="BK11" s="601"/>
      <c r="BL11" s="601"/>
      <c r="BM11" s="601"/>
      <c r="BN11" s="169"/>
      <c r="BO11" s="601"/>
      <c r="BP11" s="601"/>
      <c r="BQ11" s="601"/>
      <c r="BR11" s="601"/>
      <c r="BS11" s="601"/>
    </row>
    <row r="12" spans="1:74" s="165" customFormat="1" ht="36" customHeight="1" thickBot="1" x14ac:dyDescent="0.25">
      <c r="A12" s="162"/>
      <c r="B12" s="607" t="s">
        <v>278</v>
      </c>
      <c r="C12" s="608" t="s">
        <v>279</v>
      </c>
      <c r="D12" s="607" t="s">
        <v>280</v>
      </c>
      <c r="E12" s="607" t="s">
        <v>281</v>
      </c>
      <c r="F12" s="176"/>
      <c r="G12" s="609"/>
      <c r="H12" s="609"/>
      <c r="I12" s="610" t="s">
        <v>282</v>
      </c>
      <c r="J12" s="610" t="s">
        <v>282</v>
      </c>
      <c r="K12" s="609"/>
      <c r="L12" s="609"/>
      <c r="M12" s="610" t="s">
        <v>282</v>
      </c>
      <c r="N12" s="610" t="s">
        <v>282</v>
      </c>
      <c r="O12" s="609"/>
      <c r="P12" s="609"/>
      <c r="Q12" s="610" t="s">
        <v>283</v>
      </c>
      <c r="R12" s="611" t="s">
        <v>283</v>
      </c>
      <c r="S12" s="612" t="s">
        <v>283</v>
      </c>
      <c r="T12" s="615"/>
      <c r="U12" s="615"/>
      <c r="V12" s="615"/>
      <c r="W12" s="615"/>
      <c r="X12" s="615"/>
      <c r="Y12" s="615"/>
      <c r="Z12" s="615"/>
      <c r="AA12" s="615"/>
      <c r="AB12" s="615"/>
      <c r="AC12" s="615"/>
      <c r="AD12" s="615"/>
      <c r="AE12" s="142"/>
      <c r="AF12" s="601"/>
      <c r="AG12" s="601"/>
      <c r="AH12" s="601"/>
      <c r="AI12" s="601"/>
      <c r="AJ12" s="601"/>
      <c r="AK12" s="601"/>
      <c r="AL12" s="601"/>
      <c r="AM12" s="601"/>
      <c r="AN12" s="601"/>
      <c r="AO12" s="601"/>
      <c r="AP12" s="601"/>
      <c r="AQ12" s="601"/>
      <c r="AR12" s="601"/>
      <c r="AS12" s="601"/>
      <c r="AT12" s="601"/>
      <c r="AU12" s="601"/>
      <c r="AV12" s="601"/>
      <c r="AW12" s="601"/>
      <c r="AX12" s="601"/>
      <c r="AY12" s="601"/>
      <c r="AZ12" s="601"/>
      <c r="BA12" s="601"/>
      <c r="BB12" s="601"/>
      <c r="BC12" s="601"/>
      <c r="BD12" s="601"/>
      <c r="BE12" s="601"/>
      <c r="BF12" s="601"/>
      <c r="BG12" s="601"/>
      <c r="BH12" s="601"/>
      <c r="BI12" s="601"/>
      <c r="BJ12" s="601"/>
      <c r="BK12" s="601"/>
      <c r="BL12" s="142"/>
      <c r="BM12" s="601"/>
      <c r="BN12" s="178"/>
      <c r="BO12" s="601"/>
      <c r="BP12" s="601"/>
      <c r="BQ12" s="601"/>
      <c r="BR12" s="177"/>
      <c r="BS12" s="177"/>
      <c r="BT12" s="142"/>
      <c r="BU12" s="142"/>
      <c r="BV12" s="142"/>
    </row>
    <row r="13" spans="1:74" s="165" customFormat="1" ht="15.75" customHeight="1" thickBot="1" x14ac:dyDescent="0.25">
      <c r="A13" s="162"/>
      <c r="B13" s="607"/>
      <c r="C13" s="608"/>
      <c r="D13" s="607"/>
      <c r="E13" s="607"/>
      <c r="F13" s="179"/>
      <c r="G13" s="609"/>
      <c r="H13" s="609"/>
      <c r="I13" s="610"/>
      <c r="J13" s="610"/>
      <c r="K13" s="609"/>
      <c r="L13" s="609"/>
      <c r="M13" s="610"/>
      <c r="N13" s="610"/>
      <c r="O13" s="609"/>
      <c r="P13" s="609"/>
      <c r="Q13" s="610"/>
      <c r="R13" s="611"/>
      <c r="S13" s="612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142"/>
      <c r="AF13" s="601"/>
      <c r="AG13" s="601"/>
      <c r="AH13" s="601"/>
      <c r="AI13" s="601"/>
      <c r="AJ13" s="601"/>
      <c r="AK13" s="601"/>
      <c r="AL13" s="601"/>
      <c r="AM13" s="601"/>
      <c r="AN13" s="601"/>
      <c r="AO13" s="601"/>
      <c r="AP13" s="601"/>
      <c r="AQ13" s="601"/>
      <c r="AR13" s="601"/>
      <c r="AS13" s="601"/>
      <c r="AT13" s="601"/>
      <c r="AU13" s="601"/>
      <c r="AV13" s="601"/>
      <c r="AW13" s="601"/>
      <c r="AX13" s="601"/>
      <c r="AY13" s="601"/>
      <c r="AZ13" s="601"/>
      <c r="BA13" s="601"/>
      <c r="BB13" s="601"/>
      <c r="BC13" s="601"/>
      <c r="BD13" s="601"/>
      <c r="BE13" s="601"/>
      <c r="BF13" s="601"/>
      <c r="BG13" s="601"/>
      <c r="BH13" s="601"/>
      <c r="BI13" s="601"/>
      <c r="BJ13" s="601"/>
      <c r="BK13" s="601"/>
      <c r="BL13" s="142"/>
      <c r="BM13" s="601"/>
      <c r="BN13" s="178"/>
      <c r="BO13" s="601"/>
      <c r="BP13" s="601"/>
      <c r="BQ13" s="601"/>
      <c r="BR13" s="177"/>
      <c r="BS13" s="177"/>
      <c r="BT13" s="142"/>
      <c r="BU13" s="142"/>
      <c r="BV13" s="142"/>
    </row>
    <row r="14" spans="1:74" ht="17.25" hidden="1" customHeight="1" x14ac:dyDescent="0.2">
      <c r="A14" s="180"/>
      <c r="C14" s="181"/>
      <c r="D14" s="181"/>
      <c r="E14" s="182"/>
      <c r="F14" s="182"/>
      <c r="G14" s="182"/>
      <c r="H14" s="182"/>
      <c r="I14" s="183"/>
      <c r="J14" s="183"/>
      <c r="K14" s="182"/>
      <c r="L14" s="182"/>
      <c r="M14" s="183"/>
      <c r="N14" s="183"/>
      <c r="O14" s="182"/>
      <c r="P14" s="182"/>
      <c r="Q14" s="184"/>
      <c r="R14" s="183"/>
      <c r="S14" s="185"/>
      <c r="T14" s="169"/>
      <c r="U14" s="186"/>
      <c r="V14" s="187"/>
      <c r="W14" s="188"/>
      <c r="X14" s="188"/>
      <c r="Y14" s="188"/>
      <c r="Z14" s="188"/>
      <c r="AA14" s="188"/>
      <c r="AB14" s="189"/>
      <c r="AC14" s="190"/>
      <c r="AD14" s="191"/>
      <c r="AF14" s="192"/>
      <c r="AG14" s="192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O14" s="170"/>
      <c r="BP14" s="169"/>
      <c r="BQ14" s="169"/>
      <c r="BR14" s="177"/>
      <c r="BS14" s="177"/>
    </row>
    <row r="15" spans="1:74" ht="36.75" customHeight="1" x14ac:dyDescent="0.25">
      <c r="A15" s="193"/>
      <c r="C15" s="602"/>
      <c r="D15" s="602"/>
      <c r="E15" s="194"/>
      <c r="F15" s="194"/>
      <c r="G15" s="194"/>
      <c r="H15" s="194"/>
      <c r="I15" s="195"/>
      <c r="J15" s="195"/>
      <c r="K15" s="194"/>
      <c r="L15" s="194"/>
      <c r="M15" s="195"/>
      <c r="N15" s="195"/>
      <c r="O15" s="194"/>
      <c r="P15" s="194"/>
      <c r="Q15" s="195"/>
      <c r="R15" s="195"/>
      <c r="U15" s="143"/>
      <c r="V15" s="196"/>
      <c r="AC15" s="190"/>
      <c r="AD15" s="8"/>
      <c r="AE15" s="197"/>
      <c r="AF15" s="601"/>
      <c r="AG15" s="601"/>
      <c r="BO15" s="170"/>
      <c r="BP15" s="169"/>
      <c r="BQ15" s="169"/>
      <c r="BR15" s="177"/>
      <c r="BS15" s="177"/>
    </row>
    <row r="16" spans="1:74" ht="36.75" customHeight="1" x14ac:dyDescent="0.2">
      <c r="A16" s="193"/>
      <c r="C16" s="194"/>
      <c r="D16" s="194"/>
      <c r="E16" s="194"/>
      <c r="F16" s="194"/>
      <c r="G16" s="194"/>
      <c r="H16" s="194"/>
      <c r="I16" s="195"/>
      <c r="J16" s="195"/>
      <c r="K16" s="194"/>
      <c r="L16" s="194"/>
      <c r="M16" s="195"/>
      <c r="N16" s="195"/>
      <c r="O16" s="194"/>
      <c r="P16" s="194"/>
      <c r="Q16" s="195"/>
      <c r="R16" s="195"/>
      <c r="U16" s="143"/>
      <c r="V16" s="196"/>
      <c r="AC16" s="190"/>
      <c r="AD16" s="8"/>
      <c r="AE16" s="197"/>
      <c r="AF16" s="192"/>
      <c r="AG16" s="192"/>
      <c r="BO16" s="170"/>
      <c r="BP16" s="169"/>
      <c r="BQ16" s="169"/>
      <c r="BR16" s="177"/>
      <c r="BS16" s="177"/>
    </row>
    <row r="17" spans="1:69" x14ac:dyDescent="0.2">
      <c r="U17" s="143"/>
      <c r="V17" s="196"/>
      <c r="AC17" s="190"/>
      <c r="AD17" s="8"/>
      <c r="AX17" s="198"/>
      <c r="BJ17" s="198"/>
      <c r="BK17" s="198"/>
      <c r="BP17" s="199"/>
      <c r="BQ17" s="199"/>
    </row>
    <row r="18" spans="1:69" ht="15" x14ac:dyDescent="0.25">
      <c r="C18" s="605" t="s">
        <v>284</v>
      </c>
      <c r="D18" s="605"/>
      <c r="E18" s="194"/>
      <c r="F18" s="194"/>
      <c r="G18" s="194"/>
      <c r="H18" s="194"/>
      <c r="I18" s="195"/>
      <c r="J18" s="195"/>
      <c r="K18" s="194"/>
      <c r="L18" s="194"/>
      <c r="M18" s="195"/>
      <c r="N18" s="195"/>
      <c r="O18" s="194"/>
      <c r="P18" s="194"/>
      <c r="Q18" s="195"/>
      <c r="R18" s="195"/>
      <c r="U18" s="143"/>
      <c r="V18" s="196"/>
      <c r="AC18" s="190"/>
      <c r="AD18" s="8"/>
      <c r="AF18" s="601"/>
      <c r="AG18" s="601"/>
      <c r="AX18" s="198"/>
      <c r="BJ18" s="198"/>
      <c r="BK18" s="198"/>
      <c r="BP18" s="199"/>
      <c r="BQ18" s="199"/>
    </row>
    <row r="19" spans="1:69" ht="15" x14ac:dyDescent="0.25">
      <c r="A19" s="200"/>
      <c r="B19" s="201"/>
      <c r="C19" s="454" t="s">
        <v>336</v>
      </c>
      <c r="D19" s="201">
        <v>7004</v>
      </c>
      <c r="E19" s="201"/>
      <c r="F19" s="201"/>
      <c r="G19" s="201">
        <v>74</v>
      </c>
      <c r="H19" s="201">
        <v>74</v>
      </c>
      <c r="I19" s="203">
        <f>H19*10000</f>
        <v>740000</v>
      </c>
      <c r="J19" s="203"/>
      <c r="K19" s="203"/>
      <c r="L19" s="203"/>
      <c r="M19" s="203"/>
      <c r="N19" s="203"/>
      <c r="O19" s="203"/>
      <c r="P19" s="203"/>
      <c r="Q19" s="203"/>
      <c r="R19" s="203"/>
      <c r="S19" s="203">
        <f>I19</f>
        <v>740000</v>
      </c>
      <c r="T19" s="603"/>
      <c r="U19" s="603"/>
      <c r="V19" s="603"/>
      <c r="W19" s="603"/>
      <c r="X19" s="603"/>
      <c r="Y19" s="603"/>
      <c r="Z19" s="603"/>
      <c r="AA19" s="603"/>
      <c r="AB19" s="603"/>
      <c r="AC19" s="603"/>
      <c r="AD19" s="603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  <c r="BD19" s="198"/>
      <c r="BE19" s="198"/>
      <c r="BF19" s="198"/>
      <c r="BG19" s="198"/>
      <c r="BH19" s="198"/>
      <c r="BI19" s="198"/>
      <c r="BJ19" s="198"/>
      <c r="BK19" s="198"/>
      <c r="BM19" s="198"/>
      <c r="BN19" s="198"/>
      <c r="BO19" s="198"/>
      <c r="BP19" s="199"/>
      <c r="BQ19" s="199"/>
    </row>
    <row r="20" spans="1:69" ht="15" x14ac:dyDescent="0.25">
      <c r="A20" s="200"/>
      <c r="B20" s="201"/>
      <c r="C20" s="202" t="s">
        <v>337</v>
      </c>
      <c r="D20" s="201">
        <v>7007</v>
      </c>
      <c r="E20" s="201"/>
      <c r="F20" s="201"/>
      <c r="G20" s="201">
        <v>59</v>
      </c>
      <c r="H20" s="201">
        <v>59</v>
      </c>
      <c r="I20" s="203">
        <f>H20*10000</f>
        <v>590000</v>
      </c>
      <c r="J20" s="203"/>
      <c r="K20" s="203"/>
      <c r="L20" s="203"/>
      <c r="M20" s="203"/>
      <c r="N20" s="203"/>
      <c r="O20" s="203"/>
      <c r="P20" s="203"/>
      <c r="Q20" s="203"/>
      <c r="R20" s="203"/>
      <c r="S20" s="203">
        <f>I20</f>
        <v>590000</v>
      </c>
      <c r="T20" s="603"/>
      <c r="U20" s="603"/>
      <c r="V20" s="603"/>
      <c r="W20" s="603"/>
      <c r="X20" s="603"/>
      <c r="Y20" s="603"/>
      <c r="Z20" s="603"/>
      <c r="AA20" s="603"/>
      <c r="AB20" s="603"/>
      <c r="AC20" s="603"/>
      <c r="AD20" s="603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/>
      <c r="BI20" s="198"/>
      <c r="BJ20" s="198"/>
      <c r="BK20" s="198"/>
      <c r="BM20" s="198"/>
      <c r="BN20" s="198"/>
      <c r="BO20" s="198"/>
      <c r="BP20" s="199"/>
      <c r="BQ20" s="199"/>
    </row>
    <row r="21" spans="1:69" ht="15" x14ac:dyDescent="0.25">
      <c r="A21" s="200"/>
      <c r="B21" s="201"/>
      <c r="C21" s="202"/>
      <c r="D21" s="201"/>
      <c r="E21" s="201"/>
      <c r="F21" s="201"/>
      <c r="G21" s="201"/>
      <c r="H21" s="201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603"/>
      <c r="U21" s="603"/>
      <c r="V21" s="603"/>
      <c r="W21" s="603"/>
      <c r="X21" s="603"/>
      <c r="Y21" s="603"/>
      <c r="Z21" s="603"/>
      <c r="AA21" s="603"/>
      <c r="AB21" s="603"/>
      <c r="AC21" s="603"/>
      <c r="AD21" s="603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8"/>
      <c r="BA21" s="198"/>
      <c r="BB21" s="198"/>
      <c r="BC21" s="198"/>
      <c r="BD21" s="198"/>
      <c r="BE21" s="198"/>
      <c r="BF21" s="198"/>
      <c r="BG21" s="198"/>
      <c r="BH21" s="198"/>
      <c r="BI21" s="198"/>
      <c r="BJ21" s="198"/>
      <c r="BK21" s="198"/>
      <c r="BM21" s="198"/>
      <c r="BN21" s="198"/>
      <c r="BO21" s="198"/>
      <c r="BP21" s="199"/>
      <c r="BQ21" s="199"/>
    </row>
    <row r="22" spans="1:69" ht="13.5" thickBot="1" x14ac:dyDescent="0.25">
      <c r="S22" s="204"/>
      <c r="T22" s="205"/>
      <c r="U22" s="143"/>
      <c r="V22" s="196"/>
      <c r="AC22" s="190"/>
      <c r="AD22" s="8"/>
      <c r="AI22" s="198"/>
      <c r="AX22" s="198"/>
      <c r="BJ22" s="198"/>
      <c r="BK22" s="198"/>
      <c r="BP22" s="199"/>
      <c r="BQ22" s="199"/>
    </row>
    <row r="23" spans="1:69" ht="15.75" thickBot="1" x14ac:dyDescent="0.3">
      <c r="C23" s="604" t="s">
        <v>285</v>
      </c>
      <c r="D23" s="604"/>
      <c r="S23" s="206">
        <f>S20+S19</f>
        <v>1330000</v>
      </c>
      <c r="T23" s="205"/>
      <c r="U23" s="143"/>
      <c r="V23" s="196"/>
      <c r="AC23" s="190"/>
      <c r="AD23" s="8"/>
      <c r="AI23" s="198"/>
      <c r="AX23" s="198"/>
      <c r="BJ23" s="198"/>
      <c r="BK23" s="198"/>
      <c r="BP23" s="199"/>
      <c r="BQ23" s="199"/>
    </row>
    <row r="24" spans="1:69" x14ac:dyDescent="0.2">
      <c r="C24" s="207"/>
      <c r="D24" s="207"/>
      <c r="S24" s="204"/>
      <c r="T24" s="205"/>
      <c r="U24" s="143"/>
      <c r="V24" s="196"/>
      <c r="AC24" s="190"/>
      <c r="AD24" s="8"/>
      <c r="AI24" s="198"/>
      <c r="AX24" s="198"/>
      <c r="BJ24" s="198"/>
      <c r="BK24" s="198"/>
      <c r="BP24" s="199"/>
      <c r="BQ24" s="199"/>
    </row>
    <row r="25" spans="1:69" ht="15" x14ac:dyDescent="0.25">
      <c r="C25" s="606" t="s">
        <v>286</v>
      </c>
      <c r="D25" s="606"/>
      <c r="E25" s="194"/>
      <c r="F25" s="194"/>
      <c r="G25" s="194"/>
      <c r="H25" s="194"/>
      <c r="I25" s="195"/>
      <c r="J25" s="195"/>
      <c r="K25" s="194"/>
      <c r="L25" s="194"/>
      <c r="M25" s="195"/>
      <c r="N25" s="195"/>
      <c r="O25" s="194"/>
      <c r="P25" s="194"/>
      <c r="Q25" s="195"/>
      <c r="R25" s="195"/>
      <c r="S25" s="208"/>
      <c r="T25" s="205"/>
      <c r="U25" s="143"/>
      <c r="V25" s="196"/>
      <c r="AC25" s="190"/>
      <c r="AD25" s="8"/>
      <c r="AF25" s="601"/>
      <c r="AG25" s="601"/>
      <c r="AI25" s="198"/>
      <c r="AX25" s="198"/>
      <c r="BJ25" s="198"/>
      <c r="BK25" s="198"/>
      <c r="BP25" s="199"/>
      <c r="BQ25" s="199"/>
    </row>
    <row r="26" spans="1:69" ht="15" x14ac:dyDescent="0.25">
      <c r="A26" s="200"/>
      <c r="B26" s="201"/>
      <c r="C26" s="202" t="s">
        <v>338</v>
      </c>
      <c r="D26" s="455">
        <v>1009</v>
      </c>
      <c r="E26" s="203"/>
      <c r="F26" s="203"/>
      <c r="G26" s="203"/>
      <c r="H26" s="203"/>
      <c r="I26" s="203"/>
      <c r="J26" s="203"/>
      <c r="K26" s="203">
        <v>80</v>
      </c>
      <c r="L26" s="203">
        <v>80</v>
      </c>
      <c r="M26" s="203">
        <f>L26*10000</f>
        <v>800000</v>
      </c>
      <c r="N26" s="203"/>
      <c r="O26" s="203"/>
      <c r="P26" s="203"/>
      <c r="Q26" s="203"/>
      <c r="R26" s="203"/>
      <c r="S26" s="203">
        <f>M26</f>
        <v>800000</v>
      </c>
      <c r="T26" s="603"/>
      <c r="U26" s="603"/>
      <c r="V26" s="603"/>
      <c r="W26" s="603"/>
      <c r="X26" s="603"/>
      <c r="Y26" s="603"/>
      <c r="Z26" s="603"/>
      <c r="AA26" s="603"/>
      <c r="AB26" s="603"/>
      <c r="AC26" s="603"/>
      <c r="AD26" s="603"/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  <c r="AR26" s="198"/>
      <c r="AS26" s="198"/>
      <c r="AT26" s="198"/>
      <c r="AU26" s="198"/>
      <c r="AV26" s="198"/>
      <c r="AW26" s="198"/>
      <c r="AX26" s="198"/>
      <c r="AY26" s="198"/>
      <c r="AZ26" s="198"/>
      <c r="BA26" s="198"/>
      <c r="BB26" s="198"/>
      <c r="BC26" s="198"/>
      <c r="BD26" s="198"/>
      <c r="BE26" s="198"/>
      <c r="BF26" s="198"/>
      <c r="BG26" s="198"/>
      <c r="BH26" s="198"/>
      <c r="BI26" s="198"/>
      <c r="BJ26" s="198"/>
      <c r="BK26" s="198"/>
      <c r="BM26" s="198"/>
      <c r="BN26" s="198"/>
      <c r="BO26" s="198"/>
      <c r="BP26" s="199"/>
      <c r="BQ26" s="199"/>
    </row>
    <row r="27" spans="1:69" ht="15" x14ac:dyDescent="0.25">
      <c r="A27" s="200"/>
      <c r="B27" s="201"/>
      <c r="C27" s="202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603"/>
      <c r="U27" s="603"/>
      <c r="V27" s="603"/>
      <c r="W27" s="603"/>
      <c r="X27" s="603"/>
      <c r="Y27" s="603"/>
      <c r="Z27" s="603"/>
      <c r="AA27" s="603"/>
      <c r="AB27" s="603"/>
      <c r="AC27" s="603"/>
      <c r="AD27" s="603"/>
      <c r="AE27" s="198"/>
      <c r="AF27" s="198"/>
      <c r="AG27" s="198"/>
      <c r="AH27" s="198"/>
      <c r="AI27" s="198"/>
      <c r="AJ27" s="198"/>
      <c r="AK27" s="198"/>
      <c r="AL27" s="198"/>
      <c r="AM27" s="198"/>
      <c r="AN27" s="198"/>
      <c r="AO27" s="198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8"/>
      <c r="BM27" s="198"/>
      <c r="BN27" s="198"/>
      <c r="BO27" s="198"/>
      <c r="BP27" s="199"/>
      <c r="BQ27" s="199"/>
    </row>
    <row r="28" spans="1:69" ht="15" x14ac:dyDescent="0.25">
      <c r="A28" s="200"/>
      <c r="B28" s="201"/>
      <c r="C28" s="202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603"/>
      <c r="U28" s="603"/>
      <c r="V28" s="603"/>
      <c r="W28" s="603"/>
      <c r="X28" s="603"/>
      <c r="Y28" s="603"/>
      <c r="Z28" s="603"/>
      <c r="AA28" s="603"/>
      <c r="AB28" s="603"/>
      <c r="AC28" s="603"/>
      <c r="AD28" s="603"/>
      <c r="AE28" s="198"/>
      <c r="AF28" s="198"/>
      <c r="AG28" s="198"/>
      <c r="AH28" s="198"/>
      <c r="AI28" s="198"/>
      <c r="AJ28" s="198"/>
      <c r="AK28" s="198"/>
      <c r="AL28" s="198"/>
      <c r="AM28" s="198"/>
      <c r="AN28" s="198"/>
      <c r="AO28" s="198"/>
      <c r="AP28" s="198"/>
      <c r="AQ28" s="198"/>
      <c r="AR28" s="198"/>
      <c r="AS28" s="198"/>
      <c r="AT28" s="198"/>
      <c r="AU28" s="198"/>
      <c r="AV28" s="198"/>
      <c r="AW28" s="198"/>
      <c r="AX28" s="198"/>
      <c r="AY28" s="198"/>
      <c r="AZ28" s="198"/>
      <c r="BA28" s="198"/>
      <c r="BB28" s="198"/>
      <c r="BC28" s="198"/>
      <c r="BD28" s="198"/>
      <c r="BE28" s="198"/>
      <c r="BF28" s="198"/>
      <c r="BG28" s="198"/>
      <c r="BH28" s="198"/>
      <c r="BI28" s="198"/>
      <c r="BJ28" s="198"/>
      <c r="BK28" s="198"/>
      <c r="BM28" s="198"/>
      <c r="BN28" s="198"/>
      <c r="BO28" s="198"/>
      <c r="BP28" s="199"/>
      <c r="BQ28" s="199"/>
    </row>
    <row r="29" spans="1:69" ht="13.5" thickBot="1" x14ac:dyDescent="0.25">
      <c r="B29" s="209"/>
      <c r="C29" s="193"/>
      <c r="D29" s="209"/>
      <c r="E29" s="209"/>
      <c r="F29" s="209"/>
      <c r="G29" s="209"/>
      <c r="H29" s="209"/>
      <c r="I29" s="204"/>
      <c r="J29" s="204"/>
      <c r="K29" s="209"/>
      <c r="L29" s="209"/>
      <c r="M29" s="204"/>
      <c r="N29" s="204"/>
      <c r="O29" s="209"/>
      <c r="P29" s="209"/>
      <c r="Q29" s="204"/>
      <c r="R29" s="204"/>
      <c r="S29" s="204"/>
      <c r="T29" s="205"/>
      <c r="U29" s="210"/>
      <c r="V29" s="211"/>
      <c r="W29" s="212"/>
      <c r="X29" s="213"/>
      <c r="Y29" s="213"/>
      <c r="Z29" s="213"/>
      <c r="AA29" s="212"/>
      <c r="AB29" s="213"/>
      <c r="AC29" s="214"/>
      <c r="AD29" s="215"/>
      <c r="AE29" s="198"/>
      <c r="AF29" s="198"/>
      <c r="AG29" s="198"/>
      <c r="AH29" s="198"/>
      <c r="AI29" s="198"/>
      <c r="AJ29" s="198"/>
      <c r="AK29" s="198"/>
      <c r="AL29" s="198"/>
      <c r="AM29" s="198"/>
      <c r="AN29" s="198"/>
      <c r="AO29" s="198"/>
      <c r="AP29" s="198"/>
      <c r="AQ29" s="198"/>
      <c r="AR29" s="198"/>
      <c r="AS29" s="198"/>
      <c r="AT29" s="198"/>
      <c r="AU29" s="198"/>
      <c r="AV29" s="198"/>
      <c r="AW29" s="198"/>
      <c r="AX29" s="198"/>
      <c r="AY29" s="198"/>
      <c r="AZ29" s="198"/>
      <c r="BA29" s="198"/>
      <c r="BB29" s="198"/>
      <c r="BC29" s="198"/>
      <c r="BD29" s="198"/>
      <c r="BE29" s="198"/>
      <c r="BF29" s="198"/>
      <c r="BG29" s="198"/>
      <c r="BH29" s="198"/>
      <c r="BI29" s="198"/>
      <c r="BJ29" s="198"/>
      <c r="BK29" s="198"/>
      <c r="BM29" s="198"/>
      <c r="BN29" s="198"/>
      <c r="BO29" s="198"/>
      <c r="BP29" s="199"/>
      <c r="BQ29" s="199"/>
    </row>
    <row r="30" spans="1:69" ht="15.75" thickBot="1" x14ac:dyDescent="0.3">
      <c r="C30" s="604" t="s">
        <v>287</v>
      </c>
      <c r="D30" s="604"/>
      <c r="E30" s="207"/>
      <c r="F30" s="207"/>
      <c r="G30" s="207"/>
      <c r="H30" s="207"/>
      <c r="I30" s="183"/>
      <c r="J30" s="183"/>
      <c r="K30" s="207"/>
      <c r="L30" s="207"/>
      <c r="M30" s="183"/>
      <c r="N30" s="183"/>
      <c r="O30" s="207"/>
      <c r="P30" s="207"/>
      <c r="Q30" s="183"/>
      <c r="R30" s="183"/>
      <c r="S30" s="206">
        <f>S26</f>
        <v>800000</v>
      </c>
      <c r="T30" s="205"/>
      <c r="U30" s="216"/>
      <c r="V30" s="211"/>
      <c r="W30" s="217"/>
      <c r="X30" s="217"/>
      <c r="Y30" s="217"/>
      <c r="Z30" s="217"/>
      <c r="AA30" s="217"/>
      <c r="AB30" s="217"/>
      <c r="AC30" s="190"/>
      <c r="AD30" s="8"/>
      <c r="AF30" s="601"/>
      <c r="AG30" s="601"/>
      <c r="AH30" s="205"/>
      <c r="AI30" s="205"/>
      <c r="AJ30" s="198"/>
      <c r="AK30" s="198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198"/>
      <c r="AX30" s="198"/>
      <c r="AY30" s="198"/>
      <c r="AZ30" s="198"/>
      <c r="BA30" s="198"/>
      <c r="BB30" s="198"/>
      <c r="BC30" s="198"/>
      <c r="BD30" s="198"/>
      <c r="BE30" s="198"/>
      <c r="BF30" s="198"/>
      <c r="BG30" s="198"/>
      <c r="BH30" s="198"/>
      <c r="BP30" s="199"/>
      <c r="BQ30" s="199"/>
    </row>
    <row r="31" spans="1:69" x14ac:dyDescent="0.2">
      <c r="U31" s="143"/>
      <c r="V31" s="196"/>
      <c r="AC31" s="190"/>
      <c r="AD31" s="8"/>
      <c r="AI31" s="198"/>
      <c r="AX31" s="198"/>
      <c r="BP31" s="199"/>
      <c r="BQ31" s="199"/>
    </row>
    <row r="32" spans="1:69" ht="15" x14ac:dyDescent="0.25">
      <c r="C32" s="605" t="s">
        <v>288</v>
      </c>
      <c r="D32" s="605"/>
      <c r="E32" s="194"/>
      <c r="F32" s="194"/>
      <c r="G32" s="194"/>
      <c r="H32" s="194"/>
      <c r="I32" s="195"/>
      <c r="J32" s="195"/>
      <c r="K32" s="194"/>
      <c r="L32" s="194"/>
      <c r="M32" s="195"/>
      <c r="N32" s="195"/>
      <c r="O32" s="194"/>
      <c r="P32" s="194"/>
      <c r="Q32" s="195"/>
      <c r="R32" s="195"/>
      <c r="U32" s="143"/>
      <c r="V32" s="196"/>
      <c r="AC32" s="190"/>
      <c r="AD32" s="8"/>
      <c r="AF32" s="601"/>
      <c r="AG32" s="601"/>
      <c r="AI32" s="198"/>
      <c r="AX32" s="198"/>
      <c r="BP32" s="199"/>
      <c r="BQ32" s="199"/>
    </row>
    <row r="33" spans="2:81" ht="15" x14ac:dyDescent="0.25">
      <c r="B33" s="201"/>
      <c r="C33" s="202" t="s">
        <v>288</v>
      </c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3"/>
      <c r="R33" s="203"/>
      <c r="S33" s="203">
        <v>0</v>
      </c>
      <c r="T33" s="603"/>
      <c r="U33" s="603"/>
      <c r="V33" s="603"/>
      <c r="W33" s="603"/>
      <c r="X33" s="603"/>
      <c r="Y33" s="603"/>
      <c r="Z33" s="603"/>
      <c r="AA33" s="603"/>
      <c r="AB33" s="603"/>
      <c r="AC33" s="603"/>
      <c r="AD33" s="603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8"/>
      <c r="BI33" s="198"/>
      <c r="BJ33" s="198"/>
      <c r="BK33" s="198"/>
      <c r="BM33" s="198"/>
      <c r="BN33" s="198"/>
      <c r="BO33" s="198"/>
      <c r="BP33" s="199"/>
      <c r="BQ33" s="199"/>
    </row>
    <row r="34" spans="2:81" ht="15" x14ac:dyDescent="0.25">
      <c r="B34" s="201"/>
      <c r="C34" s="202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3"/>
      <c r="R34" s="203"/>
      <c r="S34" s="203"/>
      <c r="T34" s="603"/>
      <c r="U34" s="603"/>
      <c r="V34" s="603"/>
      <c r="W34" s="603"/>
      <c r="X34" s="603"/>
      <c r="Y34" s="603"/>
      <c r="Z34" s="603"/>
      <c r="AA34" s="603"/>
      <c r="AB34" s="603"/>
      <c r="AC34" s="603"/>
      <c r="AD34" s="603"/>
      <c r="AE34" s="198"/>
      <c r="AF34" s="198"/>
      <c r="AG34" s="198"/>
      <c r="AH34" s="198"/>
      <c r="AI34" s="198"/>
      <c r="AJ34" s="198"/>
      <c r="AK34" s="198"/>
      <c r="AL34" s="198"/>
      <c r="AM34" s="198"/>
      <c r="AN34" s="198"/>
      <c r="AO34" s="198"/>
      <c r="AP34" s="198"/>
      <c r="AQ34" s="198"/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8"/>
      <c r="BC34" s="198"/>
      <c r="BD34" s="198"/>
      <c r="BE34" s="198"/>
      <c r="BF34" s="198"/>
      <c r="BG34" s="198"/>
      <c r="BH34" s="198"/>
      <c r="BI34" s="198"/>
      <c r="BJ34" s="198"/>
      <c r="BK34" s="198"/>
      <c r="BM34" s="198"/>
      <c r="BN34" s="198"/>
      <c r="BO34" s="198"/>
      <c r="BP34" s="199"/>
      <c r="BQ34" s="199"/>
    </row>
    <row r="35" spans="2:81" ht="15" x14ac:dyDescent="0.25">
      <c r="B35" s="201"/>
      <c r="C35" s="202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3"/>
      <c r="R35" s="203"/>
      <c r="S35" s="203"/>
      <c r="T35" s="603"/>
      <c r="U35" s="603"/>
      <c r="V35" s="603"/>
      <c r="W35" s="603"/>
      <c r="X35" s="603"/>
      <c r="Y35" s="603"/>
      <c r="Z35" s="603"/>
      <c r="AA35" s="603"/>
      <c r="AB35" s="603"/>
      <c r="AC35" s="603"/>
      <c r="AD35" s="603"/>
      <c r="AE35" s="198"/>
      <c r="AF35" s="198"/>
      <c r="AG35" s="198"/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  <c r="BB35" s="198"/>
      <c r="BC35" s="198"/>
      <c r="BD35" s="198"/>
      <c r="BE35" s="198"/>
      <c r="BF35" s="198"/>
      <c r="BG35" s="198"/>
      <c r="BH35" s="198"/>
      <c r="BI35" s="198"/>
      <c r="BJ35" s="198"/>
      <c r="BK35" s="198"/>
      <c r="BM35" s="198"/>
      <c r="BN35" s="198"/>
      <c r="BO35" s="198"/>
      <c r="BP35" s="199"/>
      <c r="BQ35" s="199"/>
    </row>
    <row r="36" spans="2:81" ht="13.5" thickBot="1" x14ac:dyDescent="0.25">
      <c r="B36" s="209"/>
      <c r="C36" s="193"/>
      <c r="D36" s="209"/>
      <c r="E36" s="209"/>
      <c r="F36" s="209"/>
      <c r="G36" s="209"/>
      <c r="H36" s="209"/>
      <c r="I36" s="204"/>
      <c r="J36" s="204"/>
      <c r="K36" s="209"/>
      <c r="L36" s="209"/>
      <c r="M36" s="204"/>
      <c r="N36" s="204"/>
      <c r="O36" s="209"/>
      <c r="P36" s="209"/>
      <c r="Q36" s="204"/>
      <c r="R36" s="204"/>
      <c r="S36" s="204"/>
      <c r="T36" s="205"/>
      <c r="U36" s="210"/>
      <c r="V36" s="211"/>
      <c r="W36" s="212"/>
      <c r="X36" s="213"/>
      <c r="Y36" s="213"/>
      <c r="Z36" s="213"/>
      <c r="AA36" s="212"/>
      <c r="AB36" s="213"/>
      <c r="AC36" s="214"/>
      <c r="AD36" s="215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198"/>
      <c r="AQ36" s="198"/>
      <c r="AR36" s="198"/>
      <c r="AS36" s="198"/>
      <c r="AT36" s="198"/>
      <c r="AU36" s="198"/>
      <c r="AV36" s="198"/>
      <c r="AW36" s="198"/>
      <c r="AX36" s="198"/>
      <c r="AY36" s="198"/>
      <c r="AZ36" s="198"/>
      <c r="BA36" s="198"/>
      <c r="BB36" s="198"/>
      <c r="BC36" s="198"/>
      <c r="BD36" s="198"/>
      <c r="BE36" s="198"/>
      <c r="BF36" s="198"/>
      <c r="BG36" s="198"/>
      <c r="BH36" s="198"/>
      <c r="BI36" s="198"/>
      <c r="BJ36" s="198"/>
      <c r="BK36" s="198"/>
      <c r="BM36" s="198"/>
      <c r="BN36" s="198"/>
      <c r="BO36" s="198"/>
      <c r="BP36" s="199"/>
      <c r="BQ36" s="199"/>
    </row>
    <row r="37" spans="2:81" ht="15.75" thickBot="1" x14ac:dyDescent="0.3">
      <c r="C37" s="604" t="s">
        <v>289</v>
      </c>
      <c r="D37" s="604"/>
      <c r="E37" s="207"/>
      <c r="F37" s="207"/>
      <c r="G37" s="207"/>
      <c r="H37" s="207"/>
      <c r="I37" s="183"/>
      <c r="J37" s="183"/>
      <c r="K37" s="207"/>
      <c r="L37" s="207"/>
      <c r="M37" s="183"/>
      <c r="N37" s="183"/>
      <c r="O37" s="207"/>
      <c r="P37" s="207"/>
      <c r="Q37" s="183"/>
      <c r="R37" s="183"/>
      <c r="S37" s="206">
        <f>S33</f>
        <v>0</v>
      </c>
      <c r="T37" s="205"/>
      <c r="U37" s="216"/>
      <c r="V37" s="211"/>
      <c r="W37" s="217"/>
      <c r="X37" s="217"/>
      <c r="Y37" s="217"/>
      <c r="Z37" s="217"/>
      <c r="AA37" s="217"/>
      <c r="AB37" s="217"/>
      <c r="AC37" s="190"/>
      <c r="AD37" s="8"/>
      <c r="AF37" s="601"/>
      <c r="AG37" s="601"/>
      <c r="AH37" s="205"/>
      <c r="AI37" s="205"/>
      <c r="AJ37" s="198"/>
      <c r="AK37" s="198"/>
      <c r="AL37" s="205"/>
      <c r="AM37" s="205"/>
      <c r="AN37" s="205"/>
      <c r="AO37" s="205"/>
      <c r="AP37" s="205"/>
      <c r="AQ37" s="205"/>
      <c r="AR37" s="205"/>
      <c r="AS37" s="205"/>
      <c r="AT37" s="205"/>
      <c r="AU37" s="205"/>
      <c r="AV37" s="205"/>
      <c r="AW37" s="198"/>
      <c r="AX37" s="198"/>
      <c r="AY37" s="198"/>
      <c r="AZ37" s="198"/>
      <c r="BA37" s="198"/>
      <c r="BB37" s="198"/>
      <c r="BC37" s="198"/>
      <c r="BD37" s="198"/>
      <c r="BE37" s="198"/>
      <c r="BF37" s="198"/>
      <c r="BG37" s="198"/>
      <c r="BH37" s="198"/>
      <c r="BP37" s="199"/>
      <c r="BQ37" s="199"/>
    </row>
    <row r="38" spans="2:81" x14ac:dyDescent="0.2">
      <c r="C38" s="207"/>
      <c r="D38" s="207"/>
      <c r="E38" s="207"/>
      <c r="F38" s="207"/>
      <c r="G38" s="207"/>
      <c r="H38" s="207"/>
      <c r="I38" s="183"/>
      <c r="J38" s="183"/>
      <c r="K38" s="207"/>
      <c r="L38" s="207"/>
      <c r="M38" s="183"/>
      <c r="N38" s="183"/>
      <c r="O38" s="207"/>
      <c r="P38" s="207"/>
      <c r="Q38" s="183"/>
      <c r="R38" s="183"/>
      <c r="S38" s="204"/>
      <c r="T38" s="205"/>
      <c r="U38" s="216"/>
      <c r="V38" s="211"/>
      <c r="W38" s="217"/>
      <c r="X38" s="217"/>
      <c r="Y38" s="217"/>
      <c r="Z38" s="217"/>
      <c r="AA38" s="217"/>
      <c r="AB38" s="217"/>
      <c r="AD38" s="8"/>
      <c r="AF38" s="192"/>
      <c r="AG38" s="192"/>
      <c r="AH38" s="205"/>
      <c r="AI38" s="205"/>
      <c r="AJ38" s="198"/>
      <c r="AK38" s="198"/>
      <c r="AL38" s="205"/>
      <c r="AM38" s="205"/>
      <c r="AN38" s="205"/>
      <c r="AO38" s="205"/>
      <c r="AP38" s="205"/>
      <c r="AQ38" s="205"/>
      <c r="AR38" s="205"/>
      <c r="AS38" s="205"/>
      <c r="AT38" s="205"/>
      <c r="AU38" s="205"/>
      <c r="AV38" s="205"/>
      <c r="AW38" s="198"/>
      <c r="AX38" s="198"/>
      <c r="AY38" s="198"/>
      <c r="AZ38" s="198"/>
      <c r="BA38" s="198"/>
      <c r="BB38" s="198"/>
      <c r="BC38" s="198"/>
      <c r="BD38" s="198"/>
      <c r="BE38" s="198"/>
      <c r="BF38" s="198"/>
      <c r="BG38" s="198"/>
      <c r="BH38" s="198"/>
      <c r="BP38" s="199"/>
      <c r="BQ38" s="199"/>
    </row>
    <row r="39" spans="2:81" ht="19.5" customHeight="1" x14ac:dyDescent="0.2">
      <c r="C39" s="207"/>
      <c r="D39" s="207"/>
      <c r="E39" s="207"/>
      <c r="F39" s="207"/>
      <c r="G39" s="207"/>
      <c r="H39" s="207"/>
      <c r="I39" s="183"/>
      <c r="J39" s="183"/>
      <c r="K39" s="207"/>
      <c r="L39" s="207"/>
      <c r="M39" s="183"/>
      <c r="N39" s="183"/>
      <c r="O39" s="207"/>
      <c r="P39" s="207"/>
      <c r="Q39" s="183"/>
      <c r="R39" s="183"/>
      <c r="S39" s="204"/>
      <c r="T39" s="205"/>
      <c r="AD39" s="142"/>
    </row>
    <row r="40" spans="2:81" ht="19.5" customHeight="1" x14ac:dyDescent="0.2">
      <c r="I40" s="8"/>
      <c r="J40" s="8"/>
      <c r="M40" s="8"/>
      <c r="N40" s="8"/>
      <c r="Q40" s="183"/>
      <c r="R40" s="183"/>
      <c r="S40" s="204"/>
      <c r="T40" s="205"/>
      <c r="AD40" s="142"/>
    </row>
    <row r="41" spans="2:81" ht="12.75" customHeight="1" x14ac:dyDescent="0.2">
      <c r="AD41" s="142"/>
      <c r="BT41" s="218"/>
      <c r="BU41" s="218"/>
      <c r="BV41" s="218"/>
      <c r="BW41" s="219"/>
      <c r="BX41" s="219"/>
      <c r="BY41" s="219"/>
      <c r="BZ41" s="219"/>
      <c r="CA41" s="219"/>
      <c r="CB41" s="219"/>
      <c r="CC41" s="219"/>
    </row>
    <row r="42" spans="2:81" ht="12.75" customHeight="1" x14ac:dyDescent="0.25">
      <c r="B42" s="220"/>
      <c r="C42" s="602"/>
      <c r="D42" s="602"/>
      <c r="E42" s="602"/>
      <c r="F42" s="602"/>
      <c r="G42" s="221"/>
      <c r="H42" s="221"/>
      <c r="I42" s="222"/>
      <c r="J42" s="222"/>
      <c r="K42" s="221"/>
      <c r="L42" s="221"/>
      <c r="M42" s="222"/>
      <c r="N42" s="222"/>
      <c r="O42" s="221"/>
      <c r="P42" s="221"/>
      <c r="Q42" s="222"/>
      <c r="R42" s="222"/>
      <c r="S42" s="223"/>
      <c r="T42" s="218"/>
      <c r="AD42" s="142"/>
      <c r="AG42" s="601"/>
      <c r="AH42" s="601"/>
      <c r="AI42" s="601"/>
      <c r="AJ42" s="601"/>
      <c r="AK42" s="601"/>
      <c r="AL42" s="601"/>
      <c r="AM42" s="601"/>
      <c r="AN42" s="218"/>
      <c r="AO42" s="218"/>
      <c r="AP42" s="218"/>
      <c r="AQ42" s="218"/>
      <c r="AR42" s="218"/>
      <c r="AS42" s="218"/>
      <c r="AT42" s="218"/>
      <c r="AU42" s="218"/>
      <c r="BQ42" s="218"/>
      <c r="BR42" s="218"/>
      <c r="BS42" s="218"/>
      <c r="BT42" s="218"/>
      <c r="BU42" s="218"/>
      <c r="BV42" s="218"/>
      <c r="BW42" s="219"/>
      <c r="BX42" s="219"/>
      <c r="BY42" s="219"/>
      <c r="BZ42" s="219"/>
      <c r="CA42" s="219"/>
      <c r="CB42" s="219"/>
      <c r="CC42" s="219"/>
    </row>
    <row r="43" spans="2:81" s="224" customFormat="1" ht="25.5" customHeight="1" x14ac:dyDescent="0.25">
      <c r="B43" s="225"/>
      <c r="C43" s="602"/>
      <c r="D43" s="602"/>
      <c r="E43" s="602"/>
      <c r="F43" s="602"/>
      <c r="G43" s="226"/>
      <c r="H43" s="226"/>
      <c r="I43" s="227"/>
      <c r="J43" s="227"/>
      <c r="K43" s="226"/>
      <c r="L43" s="226"/>
      <c r="M43" s="227"/>
      <c r="N43" s="227"/>
      <c r="O43" s="226"/>
      <c r="P43" s="226"/>
      <c r="Q43" s="227"/>
      <c r="R43" s="227"/>
      <c r="S43" s="223"/>
      <c r="T43" s="228"/>
      <c r="V43" s="229"/>
      <c r="W43" s="229"/>
      <c r="X43" s="229"/>
      <c r="Y43" s="229"/>
      <c r="Z43" s="229"/>
      <c r="AA43" s="229"/>
      <c r="AB43" s="229"/>
      <c r="AC43" s="229"/>
      <c r="AD43" s="230"/>
      <c r="AE43" s="230"/>
      <c r="AF43" s="230"/>
      <c r="AG43" s="601"/>
      <c r="AH43" s="601"/>
      <c r="AI43" s="601"/>
      <c r="AJ43" s="601"/>
      <c r="AK43" s="601"/>
      <c r="AL43" s="601"/>
      <c r="AM43" s="601"/>
      <c r="AN43" s="228"/>
      <c r="AO43" s="228"/>
      <c r="AP43" s="228"/>
      <c r="AQ43" s="228"/>
      <c r="AR43" s="228"/>
      <c r="AS43" s="228"/>
      <c r="AT43" s="228"/>
      <c r="AU43" s="228"/>
      <c r="AV43" s="230"/>
      <c r="AW43" s="230"/>
      <c r="AX43" s="230"/>
      <c r="AY43" s="230"/>
      <c r="AZ43" s="230"/>
      <c r="BA43" s="230"/>
      <c r="BB43" s="230"/>
      <c r="BC43" s="230"/>
      <c r="BD43" s="230"/>
      <c r="BE43" s="230"/>
      <c r="BF43" s="230"/>
      <c r="BG43" s="230"/>
      <c r="BH43" s="230"/>
      <c r="BI43" s="230"/>
      <c r="BJ43" s="230"/>
      <c r="BK43" s="230"/>
      <c r="BL43" s="230"/>
      <c r="BM43" s="230"/>
      <c r="BN43" s="230"/>
      <c r="BO43" s="230"/>
      <c r="BP43" s="230"/>
      <c r="BQ43" s="228"/>
      <c r="BR43" s="228"/>
      <c r="BS43" s="228"/>
      <c r="BT43" s="230"/>
      <c r="BU43" s="230"/>
      <c r="BV43" s="230"/>
    </row>
    <row r="44" spans="2:81" ht="15" x14ac:dyDescent="0.25">
      <c r="B44" s="231"/>
      <c r="C44" s="602"/>
      <c r="D44" s="602"/>
      <c r="E44" s="602"/>
      <c r="F44" s="602"/>
      <c r="G44" s="232"/>
      <c r="H44" s="232"/>
      <c r="I44" s="233"/>
      <c r="J44" s="233"/>
      <c r="K44" s="232"/>
      <c r="L44" s="232"/>
      <c r="M44" s="233"/>
      <c r="N44" s="233"/>
      <c r="O44" s="232"/>
      <c r="P44" s="232"/>
      <c r="Q44" s="233"/>
      <c r="R44" s="233"/>
      <c r="S44" s="234"/>
      <c r="T44" s="235"/>
      <c r="AD44" s="142"/>
      <c r="AG44" s="601"/>
      <c r="AH44" s="601"/>
      <c r="AI44" s="601"/>
      <c r="AJ44" s="601"/>
      <c r="AK44" s="601"/>
      <c r="AL44" s="601"/>
      <c r="AM44" s="601"/>
      <c r="AN44" s="235"/>
      <c r="AO44" s="235"/>
      <c r="AP44" s="235"/>
      <c r="AQ44" s="235"/>
      <c r="AR44" s="235"/>
      <c r="AS44" s="235"/>
      <c r="AT44" s="235"/>
      <c r="AU44" s="235"/>
      <c r="BQ44" s="237"/>
      <c r="BR44" s="237"/>
      <c r="BS44" s="237"/>
      <c r="BT44" s="237"/>
      <c r="BU44" s="237"/>
      <c r="BV44" s="237"/>
      <c r="BW44" s="107"/>
      <c r="BX44" s="107"/>
      <c r="BY44" s="107"/>
      <c r="BZ44" s="107"/>
      <c r="CA44" s="107"/>
      <c r="CB44" s="107"/>
      <c r="CC44" s="107"/>
    </row>
    <row r="45" spans="2:81" ht="15" x14ac:dyDescent="0.25">
      <c r="B45" s="231"/>
      <c r="C45" s="602"/>
      <c r="D45" s="602"/>
      <c r="E45" s="602"/>
      <c r="F45" s="602"/>
      <c r="G45" s="232"/>
      <c r="H45" s="232"/>
      <c r="I45" s="233"/>
      <c r="J45" s="233"/>
      <c r="K45" s="232"/>
      <c r="L45" s="232"/>
      <c r="M45" s="233"/>
      <c r="N45" s="233"/>
      <c r="O45" s="232"/>
      <c r="P45" s="232"/>
      <c r="Q45" s="233"/>
      <c r="R45" s="233"/>
      <c r="S45" s="234"/>
      <c r="T45" s="235"/>
      <c r="AD45" s="142"/>
      <c r="AG45" s="601"/>
      <c r="AH45" s="601"/>
      <c r="AI45" s="601"/>
      <c r="AJ45" s="601"/>
      <c r="AK45" s="601"/>
      <c r="AL45" s="601"/>
      <c r="AM45" s="601"/>
      <c r="AN45" s="235"/>
      <c r="AO45" s="235"/>
      <c r="AP45" s="235"/>
      <c r="AQ45" s="235"/>
      <c r="AR45" s="235"/>
      <c r="AS45" s="235"/>
      <c r="AT45" s="235"/>
      <c r="AU45" s="235"/>
      <c r="BQ45" s="237"/>
      <c r="BR45" s="237"/>
      <c r="BS45" s="237"/>
      <c r="BT45" s="237"/>
      <c r="BU45" s="237"/>
      <c r="BV45" s="237"/>
      <c r="BW45" s="107"/>
      <c r="BX45" s="107"/>
      <c r="BY45" s="107"/>
      <c r="BZ45" s="107"/>
      <c r="CA45" s="107"/>
      <c r="CB45" s="107"/>
      <c r="CC45" s="107"/>
    </row>
    <row r="46" spans="2:81" ht="15" x14ac:dyDescent="0.25">
      <c r="B46" s="231"/>
      <c r="C46" s="602"/>
      <c r="D46" s="602"/>
      <c r="E46" s="602"/>
      <c r="F46" s="602"/>
      <c r="G46" s="232"/>
      <c r="H46" s="232"/>
      <c r="I46" s="233"/>
      <c r="J46" s="233"/>
      <c r="K46" s="232"/>
      <c r="L46" s="232"/>
      <c r="M46" s="233"/>
      <c r="N46" s="233"/>
      <c r="O46" s="232"/>
      <c r="P46" s="232"/>
      <c r="Q46" s="233"/>
      <c r="R46" s="233"/>
      <c r="S46" s="234"/>
      <c r="T46" s="235"/>
      <c r="AD46" s="142"/>
      <c r="AG46" s="601"/>
      <c r="AH46" s="601"/>
      <c r="AI46" s="601"/>
      <c r="AJ46" s="601"/>
      <c r="AK46" s="601"/>
      <c r="AL46" s="601"/>
      <c r="AM46" s="601"/>
      <c r="AN46" s="235"/>
      <c r="AO46" s="235"/>
      <c r="AP46" s="235"/>
      <c r="AQ46" s="235"/>
      <c r="AR46" s="235"/>
      <c r="AS46" s="235"/>
      <c r="AT46" s="235"/>
      <c r="AU46" s="235"/>
      <c r="BQ46" s="237"/>
      <c r="BR46" s="237"/>
      <c r="BS46" s="237"/>
      <c r="BT46" s="237"/>
      <c r="BU46" s="237"/>
      <c r="BV46" s="237"/>
      <c r="BW46" s="107"/>
      <c r="BX46" s="107"/>
      <c r="BY46" s="107"/>
      <c r="BZ46" s="107"/>
      <c r="CA46" s="107"/>
      <c r="CB46" s="107"/>
      <c r="CC46" s="107"/>
    </row>
    <row r="47" spans="2:81" ht="15" x14ac:dyDescent="0.25">
      <c r="B47" s="231"/>
      <c r="C47" s="602"/>
      <c r="D47" s="602"/>
      <c r="E47" s="602"/>
      <c r="F47" s="602"/>
      <c r="G47" s="232"/>
      <c r="H47" s="232"/>
      <c r="I47" s="233"/>
      <c r="J47" s="233"/>
      <c r="K47" s="232"/>
      <c r="L47" s="232"/>
      <c r="M47" s="233"/>
      <c r="N47" s="233"/>
      <c r="O47" s="232"/>
      <c r="P47" s="232"/>
      <c r="Q47" s="233"/>
      <c r="R47" s="233"/>
      <c r="S47" s="234"/>
      <c r="T47" s="235"/>
      <c r="AD47" s="142"/>
      <c r="AG47" s="601"/>
      <c r="AH47" s="601"/>
      <c r="AI47" s="601"/>
      <c r="AJ47" s="601"/>
      <c r="AK47" s="601"/>
      <c r="AL47" s="601"/>
      <c r="AM47" s="601"/>
      <c r="AN47" s="235"/>
      <c r="AO47" s="235"/>
      <c r="AP47" s="235"/>
      <c r="AQ47" s="235"/>
      <c r="AR47" s="235"/>
      <c r="AS47" s="235"/>
      <c r="AT47" s="235"/>
      <c r="AU47" s="235"/>
      <c r="BQ47" s="237"/>
      <c r="BR47" s="237"/>
      <c r="BS47" s="237"/>
      <c r="BT47" s="237"/>
      <c r="BU47" s="237"/>
      <c r="BV47" s="237"/>
      <c r="BW47" s="107"/>
      <c r="BX47" s="107"/>
      <c r="BY47" s="107"/>
      <c r="BZ47" s="107"/>
      <c r="CA47" s="107"/>
      <c r="CB47" s="107"/>
      <c r="CC47" s="107"/>
    </row>
    <row r="48" spans="2:81" ht="15" x14ac:dyDescent="0.25">
      <c r="B48" s="231"/>
      <c r="C48" s="602"/>
      <c r="D48" s="602"/>
      <c r="E48" s="602"/>
      <c r="F48" s="602"/>
      <c r="G48" s="232"/>
      <c r="H48" s="232"/>
      <c r="I48" s="233"/>
      <c r="J48" s="233"/>
      <c r="K48" s="232"/>
      <c r="L48" s="232"/>
      <c r="M48" s="233"/>
      <c r="N48" s="233"/>
      <c r="O48" s="232"/>
      <c r="P48" s="232"/>
      <c r="Q48" s="233"/>
      <c r="R48" s="233"/>
      <c r="S48" s="234"/>
      <c r="T48" s="235"/>
      <c r="AD48" s="142"/>
      <c r="AG48" s="601"/>
      <c r="AH48" s="601"/>
      <c r="AI48" s="601"/>
      <c r="AJ48" s="601"/>
      <c r="AK48" s="601"/>
      <c r="AL48" s="601"/>
      <c r="AM48" s="601"/>
      <c r="AN48" s="235"/>
      <c r="AO48" s="235"/>
      <c r="AP48" s="235"/>
      <c r="AQ48" s="235"/>
      <c r="AR48" s="235"/>
      <c r="AS48" s="235"/>
      <c r="AT48" s="235"/>
      <c r="AU48" s="235"/>
      <c r="BQ48" s="237"/>
      <c r="BR48" s="237"/>
      <c r="BS48" s="237"/>
      <c r="BT48" s="237"/>
      <c r="BU48" s="237"/>
      <c r="BV48" s="237"/>
      <c r="BW48" s="107"/>
      <c r="BX48" s="107"/>
      <c r="BY48" s="107"/>
      <c r="BZ48" s="107"/>
      <c r="CA48" s="107"/>
      <c r="CB48" s="107"/>
      <c r="CC48" s="107"/>
    </row>
    <row r="49" spans="2:81" x14ac:dyDescent="0.2">
      <c r="B49" s="231"/>
      <c r="C49" s="232"/>
      <c r="D49" s="232"/>
      <c r="E49" s="232"/>
      <c r="F49" s="232"/>
      <c r="G49" s="232"/>
      <c r="H49" s="232"/>
      <c r="I49" s="233"/>
      <c r="J49" s="233"/>
      <c r="K49" s="232"/>
      <c r="L49" s="232"/>
      <c r="M49" s="233"/>
      <c r="N49" s="233"/>
      <c r="O49" s="232"/>
      <c r="P49" s="232"/>
      <c r="Q49" s="233"/>
      <c r="R49" s="233"/>
      <c r="S49" s="234"/>
      <c r="T49" s="235"/>
      <c r="AD49" s="142"/>
      <c r="AG49" s="236"/>
      <c r="AH49" s="236"/>
      <c r="AI49" s="236"/>
      <c r="AJ49" s="236"/>
      <c r="AK49" s="236"/>
      <c r="AL49" s="236"/>
      <c r="AM49" s="236"/>
      <c r="AN49" s="235"/>
      <c r="AO49" s="235"/>
      <c r="AP49" s="235"/>
      <c r="AQ49" s="235"/>
      <c r="AR49" s="235"/>
      <c r="AS49" s="235"/>
      <c r="AT49" s="235"/>
      <c r="AU49" s="235"/>
      <c r="BQ49" s="237"/>
      <c r="BR49" s="237"/>
      <c r="BS49" s="237"/>
      <c r="BT49" s="237"/>
      <c r="BU49" s="237"/>
      <c r="BV49" s="237"/>
      <c r="BW49" s="107"/>
      <c r="BX49" s="107"/>
      <c r="BY49" s="107"/>
      <c r="BZ49" s="107"/>
      <c r="CA49" s="107"/>
      <c r="CB49" s="107"/>
      <c r="CC49" s="107"/>
    </row>
    <row r="50" spans="2:81" x14ac:dyDescent="0.2">
      <c r="B50" s="231"/>
      <c r="C50" s="232"/>
      <c r="D50" s="232"/>
      <c r="E50" s="232"/>
      <c r="F50" s="232"/>
      <c r="G50" s="232"/>
      <c r="H50" s="232"/>
      <c r="I50" s="233"/>
      <c r="J50" s="233"/>
      <c r="K50" s="232"/>
      <c r="L50" s="232"/>
      <c r="M50" s="233"/>
      <c r="N50" s="233"/>
      <c r="O50" s="232"/>
      <c r="P50" s="232"/>
      <c r="Q50" s="233"/>
      <c r="R50" s="233"/>
      <c r="S50" s="234"/>
      <c r="T50" s="235"/>
      <c r="AD50" s="142"/>
      <c r="AG50" s="236"/>
      <c r="AH50" s="236"/>
      <c r="AI50" s="236"/>
      <c r="AJ50" s="236"/>
      <c r="AK50" s="236"/>
      <c r="AL50" s="236"/>
      <c r="AM50" s="236"/>
      <c r="AN50" s="235"/>
      <c r="AO50" s="235"/>
      <c r="AP50" s="235"/>
      <c r="AQ50" s="235"/>
      <c r="AR50" s="235"/>
      <c r="AS50" s="235"/>
      <c r="AT50" s="235"/>
      <c r="AU50" s="235"/>
      <c r="BQ50" s="237"/>
      <c r="BR50" s="237"/>
      <c r="BS50" s="237"/>
      <c r="BT50" s="237"/>
      <c r="BU50" s="237"/>
      <c r="BV50" s="237"/>
      <c r="BW50" s="107"/>
      <c r="BX50" s="107"/>
      <c r="BY50" s="107"/>
      <c r="BZ50" s="107"/>
      <c r="CA50" s="107"/>
      <c r="CB50" s="107"/>
      <c r="CC50" s="107"/>
    </row>
    <row r="51" spans="2:81" x14ac:dyDescent="0.2">
      <c r="B51" s="231"/>
      <c r="C51" s="232"/>
      <c r="D51" s="232"/>
      <c r="E51" s="232"/>
      <c r="F51" s="232"/>
      <c r="G51" s="232"/>
      <c r="H51" s="232"/>
      <c r="I51" s="233"/>
      <c r="J51" s="233"/>
      <c r="K51" s="232"/>
      <c r="L51" s="232"/>
      <c r="M51" s="233"/>
      <c r="N51" s="233"/>
      <c r="O51" s="232"/>
      <c r="P51" s="232"/>
      <c r="Q51" s="233"/>
      <c r="R51" s="233"/>
      <c r="S51" s="234"/>
      <c r="T51" s="235"/>
      <c r="AD51" s="142"/>
      <c r="AG51" s="236"/>
      <c r="AH51" s="236"/>
      <c r="AI51" s="236"/>
      <c r="AJ51" s="236"/>
      <c r="AK51" s="236"/>
      <c r="AL51" s="236"/>
      <c r="AM51" s="236"/>
      <c r="AN51" s="235"/>
      <c r="AO51" s="235"/>
      <c r="AP51" s="235"/>
      <c r="AQ51" s="235"/>
      <c r="AR51" s="235"/>
      <c r="AS51" s="235"/>
      <c r="AT51" s="235"/>
      <c r="AU51" s="235"/>
      <c r="BQ51" s="237"/>
      <c r="BR51" s="237"/>
      <c r="BS51" s="237"/>
      <c r="BT51" s="237"/>
      <c r="BU51" s="237"/>
      <c r="BV51" s="237"/>
      <c r="BW51" s="107"/>
      <c r="BX51" s="107"/>
      <c r="BY51" s="107"/>
      <c r="BZ51" s="107"/>
      <c r="CA51" s="107"/>
      <c r="CB51" s="107"/>
      <c r="CC51" s="107"/>
    </row>
    <row r="52" spans="2:81" x14ac:dyDescent="0.2">
      <c r="B52" s="231"/>
      <c r="C52" s="232"/>
      <c r="D52" s="232"/>
      <c r="E52" s="232"/>
      <c r="F52" s="232"/>
      <c r="G52" s="232"/>
      <c r="H52" s="232"/>
      <c r="I52" s="233"/>
      <c r="J52" s="233"/>
      <c r="K52" s="232"/>
      <c r="L52" s="232"/>
      <c r="M52" s="233"/>
      <c r="N52" s="233"/>
      <c r="O52" s="232"/>
      <c r="P52" s="232"/>
      <c r="Q52" s="233"/>
      <c r="R52" s="233"/>
      <c r="S52" s="234"/>
      <c r="T52" s="235"/>
      <c r="AD52" s="142"/>
      <c r="AG52" s="236"/>
      <c r="AH52" s="236"/>
      <c r="AI52" s="236"/>
      <c r="AJ52" s="236"/>
      <c r="AK52" s="236"/>
      <c r="AL52" s="236"/>
      <c r="AM52" s="236"/>
      <c r="AN52" s="235"/>
      <c r="AO52" s="235"/>
      <c r="AP52" s="235"/>
      <c r="AQ52" s="235"/>
      <c r="AR52" s="235"/>
      <c r="AS52" s="235"/>
      <c r="AT52" s="235"/>
      <c r="AU52" s="235"/>
      <c r="BQ52" s="237"/>
      <c r="BR52" s="237"/>
      <c r="BS52" s="237"/>
      <c r="BT52" s="237"/>
      <c r="BU52" s="237"/>
      <c r="BV52" s="237"/>
      <c r="BW52" s="107"/>
      <c r="BX52" s="107"/>
      <c r="BY52" s="107"/>
      <c r="BZ52" s="107"/>
      <c r="CA52" s="107"/>
      <c r="CB52" s="107"/>
      <c r="CC52" s="107"/>
    </row>
    <row r="53" spans="2:81" x14ac:dyDescent="0.2">
      <c r="B53" s="231"/>
      <c r="C53" s="232"/>
      <c r="D53" s="232"/>
      <c r="E53" s="232"/>
      <c r="F53" s="232"/>
      <c r="G53" s="232"/>
      <c r="H53" s="232"/>
      <c r="I53" s="233"/>
      <c r="J53" s="233"/>
      <c r="K53" s="232"/>
      <c r="L53" s="232"/>
      <c r="M53" s="233"/>
      <c r="N53" s="233"/>
      <c r="O53" s="232"/>
      <c r="P53" s="232"/>
      <c r="Q53" s="233"/>
      <c r="R53" s="233"/>
      <c r="S53" s="234"/>
      <c r="T53" s="235"/>
      <c r="AD53" s="142"/>
      <c r="AG53" s="236"/>
      <c r="AH53" s="236"/>
      <c r="AI53" s="236"/>
      <c r="AJ53" s="236"/>
      <c r="AK53" s="236"/>
      <c r="AL53" s="236"/>
      <c r="AM53" s="236"/>
      <c r="AN53" s="235"/>
      <c r="AO53" s="235"/>
      <c r="AP53" s="235"/>
      <c r="AQ53" s="235"/>
      <c r="AR53" s="235"/>
      <c r="AS53" s="235"/>
      <c r="AT53" s="235"/>
      <c r="AU53" s="235"/>
      <c r="BQ53" s="237"/>
      <c r="BR53" s="237"/>
      <c r="BS53" s="237"/>
      <c r="BT53" s="237"/>
      <c r="BU53" s="237"/>
      <c r="BV53" s="237"/>
      <c r="BW53" s="107"/>
      <c r="BX53" s="107"/>
      <c r="BY53" s="107"/>
      <c r="BZ53" s="107"/>
      <c r="CA53" s="107"/>
      <c r="CB53" s="107"/>
      <c r="CC53" s="107"/>
    </row>
    <row r="54" spans="2:81" ht="15" x14ac:dyDescent="0.25">
      <c r="B54" s="231"/>
      <c r="C54" s="602"/>
      <c r="D54" s="602"/>
      <c r="E54" s="602"/>
      <c r="F54" s="602"/>
      <c r="G54" s="232"/>
      <c r="H54" s="232"/>
      <c r="I54" s="233"/>
      <c r="J54" s="233"/>
      <c r="K54" s="232"/>
      <c r="L54" s="232"/>
      <c r="M54" s="233"/>
      <c r="N54" s="233"/>
      <c r="O54" s="232"/>
      <c r="P54" s="232"/>
      <c r="Q54" s="233"/>
      <c r="R54" s="233"/>
      <c r="S54" s="234"/>
      <c r="T54" s="235"/>
      <c r="AD54" s="142"/>
      <c r="AG54" s="601"/>
      <c r="AH54" s="601"/>
      <c r="AI54" s="601"/>
      <c r="AJ54" s="601"/>
      <c r="AK54" s="601"/>
      <c r="AL54" s="601"/>
      <c r="AM54" s="601"/>
      <c r="AN54" s="235"/>
      <c r="AO54" s="235"/>
      <c r="AP54" s="235"/>
      <c r="AQ54" s="235"/>
      <c r="AR54" s="235"/>
      <c r="AS54" s="235"/>
      <c r="AT54" s="235"/>
      <c r="AU54" s="235"/>
      <c r="BQ54" s="237"/>
      <c r="BR54" s="237"/>
      <c r="BS54" s="237"/>
      <c r="BT54" s="237"/>
      <c r="BU54" s="237"/>
      <c r="BV54" s="237"/>
      <c r="BW54" s="107"/>
      <c r="BX54" s="107"/>
      <c r="BY54" s="107"/>
      <c r="BZ54" s="107"/>
      <c r="CA54" s="107"/>
      <c r="CB54" s="107"/>
      <c r="CC54" s="107"/>
    </row>
    <row r="55" spans="2:81" ht="15" x14ac:dyDescent="0.25">
      <c r="B55" s="231"/>
      <c r="C55" s="132"/>
      <c r="D55" s="132"/>
      <c r="E55" s="132"/>
      <c r="F55" s="132"/>
      <c r="G55" s="132"/>
      <c r="H55" s="132"/>
      <c r="I55" s="234"/>
      <c r="J55" s="234"/>
      <c r="K55" s="132"/>
      <c r="L55" s="132"/>
      <c r="M55" s="234"/>
      <c r="N55" s="234"/>
      <c r="O55" s="132"/>
      <c r="P55" s="132"/>
      <c r="Q55" s="234"/>
      <c r="R55" s="234"/>
      <c r="S55" s="234"/>
      <c r="T55" s="235"/>
      <c r="AD55" s="142"/>
      <c r="AG55" s="601"/>
      <c r="AH55" s="601"/>
      <c r="AI55" s="601"/>
      <c r="AJ55" s="601"/>
      <c r="AK55" s="601"/>
      <c r="AL55" s="601"/>
      <c r="AM55" s="601"/>
      <c r="AN55" s="235"/>
      <c r="AO55" s="235"/>
      <c r="AP55" s="235"/>
      <c r="AQ55" s="235"/>
      <c r="AR55" s="235"/>
      <c r="AS55" s="235"/>
      <c r="AT55" s="235"/>
      <c r="AU55" s="235"/>
    </row>
    <row r="56" spans="2:81" ht="15" x14ac:dyDescent="0.25">
      <c r="B56" s="231"/>
      <c r="C56" s="132"/>
      <c r="D56" s="132"/>
      <c r="E56" s="132"/>
      <c r="F56" s="132"/>
      <c r="G56" s="132"/>
      <c r="H56" s="132"/>
      <c r="I56" s="234"/>
      <c r="J56" s="234"/>
      <c r="K56" s="132"/>
      <c r="L56" s="132"/>
      <c r="M56" s="234"/>
      <c r="N56" s="234"/>
      <c r="O56" s="132"/>
      <c r="P56" s="132"/>
      <c r="Q56" s="234"/>
      <c r="R56" s="234"/>
      <c r="S56" s="234"/>
      <c r="T56" s="235"/>
      <c r="AD56" s="142"/>
      <c r="AG56" s="601"/>
      <c r="AH56" s="601"/>
      <c r="AI56" s="601"/>
      <c r="AJ56" s="601"/>
      <c r="AK56" s="601"/>
      <c r="AL56" s="601"/>
      <c r="AM56" s="601"/>
      <c r="AN56" s="235"/>
      <c r="AO56" s="235"/>
      <c r="AP56" s="235"/>
      <c r="AQ56" s="235"/>
      <c r="AR56" s="235"/>
      <c r="AS56" s="235"/>
      <c r="AT56" s="235"/>
      <c r="AU56" s="235"/>
    </row>
    <row r="57" spans="2:81" ht="15" x14ac:dyDescent="0.25">
      <c r="B57" s="231"/>
      <c r="C57" s="132"/>
      <c r="D57" s="132"/>
      <c r="E57" s="132"/>
      <c r="F57" s="132"/>
      <c r="G57" s="132"/>
      <c r="H57" s="132"/>
      <c r="I57" s="234"/>
      <c r="J57" s="234"/>
      <c r="K57" s="132"/>
      <c r="L57" s="132"/>
      <c r="M57" s="234"/>
      <c r="N57" s="234"/>
      <c r="O57" s="132"/>
      <c r="P57" s="132"/>
      <c r="Q57" s="234"/>
      <c r="R57" s="234"/>
      <c r="S57" s="234"/>
      <c r="T57" s="235"/>
      <c r="AD57" s="142"/>
      <c r="AG57" s="601"/>
      <c r="AH57" s="601"/>
      <c r="AI57" s="601"/>
      <c r="AJ57" s="601"/>
      <c r="AK57" s="601"/>
      <c r="AL57" s="601"/>
      <c r="AM57" s="601"/>
      <c r="AN57" s="235"/>
      <c r="AO57" s="235"/>
      <c r="AP57" s="235"/>
      <c r="AQ57" s="235"/>
      <c r="AR57" s="235"/>
      <c r="AS57" s="235"/>
      <c r="AT57" s="235"/>
      <c r="AU57" s="235"/>
    </row>
    <row r="58" spans="2:81" ht="15" x14ac:dyDescent="0.25">
      <c r="B58" s="231"/>
      <c r="C58" s="132"/>
      <c r="D58" s="132"/>
      <c r="E58" s="132"/>
      <c r="F58" s="132"/>
      <c r="G58" s="132"/>
      <c r="H58" s="132"/>
      <c r="I58" s="234"/>
      <c r="J58" s="234"/>
      <c r="K58" s="132"/>
      <c r="L58" s="132"/>
      <c r="M58" s="234"/>
      <c r="N58" s="234"/>
      <c r="O58" s="132"/>
      <c r="P58" s="132"/>
      <c r="Q58" s="234"/>
      <c r="R58" s="234"/>
      <c r="S58" s="234"/>
      <c r="T58" s="235"/>
      <c r="AD58" s="142"/>
      <c r="AG58" s="601"/>
      <c r="AH58" s="601"/>
      <c r="AI58" s="601"/>
      <c r="AJ58" s="601"/>
      <c r="AK58" s="601"/>
      <c r="AL58" s="601"/>
      <c r="AM58" s="601"/>
      <c r="AN58" s="235"/>
      <c r="AO58" s="235"/>
      <c r="AP58" s="235"/>
      <c r="AQ58" s="235"/>
      <c r="AR58" s="235"/>
      <c r="AS58" s="235"/>
      <c r="AT58" s="235"/>
      <c r="AU58" s="235"/>
    </row>
    <row r="59" spans="2:81" x14ac:dyDescent="0.2">
      <c r="B59" s="231"/>
      <c r="C59" s="132"/>
      <c r="D59" s="132"/>
      <c r="E59" s="132"/>
      <c r="F59" s="132"/>
      <c r="G59" s="132"/>
      <c r="H59" s="132"/>
      <c r="I59" s="234"/>
      <c r="J59" s="234"/>
      <c r="K59" s="132"/>
      <c r="L59" s="132"/>
      <c r="M59" s="234"/>
      <c r="N59" s="234"/>
      <c r="O59" s="132"/>
      <c r="P59" s="132"/>
      <c r="Q59" s="234"/>
      <c r="R59" s="234"/>
      <c r="S59" s="234"/>
      <c r="T59" s="235"/>
      <c r="AD59" s="142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</row>
    <row r="60" spans="2:81" x14ac:dyDescent="0.2">
      <c r="B60" s="231"/>
      <c r="C60" s="132"/>
      <c r="D60" s="132"/>
      <c r="E60" s="132"/>
      <c r="F60" s="132"/>
      <c r="G60" s="132"/>
      <c r="H60" s="132"/>
      <c r="I60" s="234"/>
      <c r="J60" s="234"/>
      <c r="K60" s="132"/>
      <c r="L60" s="132"/>
      <c r="M60" s="234"/>
      <c r="N60" s="234"/>
      <c r="O60" s="132"/>
      <c r="P60" s="132"/>
      <c r="Q60" s="234"/>
      <c r="R60" s="234"/>
      <c r="S60" s="234"/>
      <c r="T60" s="235"/>
      <c r="AD60" s="142"/>
      <c r="AG60" s="235"/>
      <c r="AH60" s="235"/>
      <c r="AI60" s="235"/>
      <c r="AJ60" s="235"/>
      <c r="AK60" s="235"/>
      <c r="AL60" s="235"/>
      <c r="AM60" s="235"/>
      <c r="AN60" s="235"/>
      <c r="AO60" s="235"/>
      <c r="AP60" s="235"/>
      <c r="AQ60" s="235"/>
      <c r="AR60" s="235"/>
      <c r="AS60" s="235"/>
      <c r="AT60" s="235"/>
      <c r="AU60" s="235"/>
    </row>
    <row r="61" spans="2:81" x14ac:dyDescent="0.2">
      <c r="B61" s="231"/>
      <c r="C61" s="132"/>
      <c r="D61" s="132"/>
      <c r="E61" s="132"/>
      <c r="F61" s="132"/>
      <c r="G61" s="132"/>
      <c r="H61" s="132"/>
      <c r="I61" s="234"/>
      <c r="J61" s="234"/>
      <c r="K61" s="132"/>
      <c r="L61" s="132"/>
      <c r="M61" s="234"/>
      <c r="N61" s="234"/>
      <c r="O61" s="132"/>
      <c r="P61" s="132"/>
      <c r="Q61" s="234"/>
      <c r="R61" s="234"/>
      <c r="S61" s="234"/>
      <c r="T61" s="235"/>
      <c r="AD61" s="142"/>
      <c r="AG61" s="235"/>
      <c r="AH61" s="235"/>
      <c r="AI61" s="235"/>
      <c r="AJ61" s="235"/>
      <c r="AK61" s="235"/>
      <c r="AL61" s="235"/>
      <c r="AM61" s="235"/>
      <c r="AN61" s="235"/>
      <c r="AO61" s="235"/>
      <c r="AP61" s="235"/>
      <c r="AQ61" s="235"/>
      <c r="AR61" s="235"/>
      <c r="AS61" s="235"/>
      <c r="AT61" s="235"/>
      <c r="AU61" s="235"/>
    </row>
    <row r="62" spans="2:81" ht="15" x14ac:dyDescent="0.25">
      <c r="B62" s="231"/>
      <c r="C62" s="132"/>
      <c r="D62" s="132"/>
      <c r="E62" s="132"/>
      <c r="F62" s="132"/>
      <c r="G62" s="132"/>
      <c r="H62" s="132"/>
      <c r="I62" s="234"/>
      <c r="J62" s="234"/>
      <c r="K62" s="132"/>
      <c r="L62" s="132"/>
      <c r="M62" s="234"/>
      <c r="N62" s="234"/>
      <c r="O62" s="132"/>
      <c r="P62" s="132"/>
      <c r="Q62" s="234"/>
      <c r="R62" s="234"/>
      <c r="S62" s="234"/>
      <c r="T62" s="235"/>
      <c r="AD62" s="142"/>
      <c r="AG62" s="601"/>
      <c r="AH62" s="601"/>
      <c r="AI62" s="601"/>
      <c r="AJ62" s="601"/>
      <c r="AK62" s="601"/>
      <c r="AL62" s="601"/>
      <c r="AM62" s="601"/>
      <c r="AN62" s="601"/>
      <c r="AO62" s="601"/>
      <c r="AP62" s="601"/>
      <c r="AQ62" s="235"/>
      <c r="AR62" s="235"/>
      <c r="AS62" s="235"/>
      <c r="AT62" s="235"/>
      <c r="AU62" s="235"/>
    </row>
    <row r="63" spans="2:81" ht="15" x14ac:dyDescent="0.25">
      <c r="B63" s="231"/>
      <c r="C63" s="132"/>
      <c r="D63" s="132"/>
      <c r="E63" s="132"/>
      <c r="F63" s="132"/>
      <c r="G63" s="132"/>
      <c r="H63" s="132"/>
      <c r="I63" s="234"/>
      <c r="J63" s="234"/>
      <c r="K63" s="132"/>
      <c r="L63" s="132"/>
      <c r="M63" s="234"/>
      <c r="N63" s="234"/>
      <c r="O63" s="132"/>
      <c r="P63" s="132"/>
      <c r="Q63" s="234"/>
      <c r="R63" s="234"/>
      <c r="S63" s="234"/>
      <c r="T63" s="235"/>
      <c r="AD63" s="142"/>
      <c r="AG63" s="601"/>
      <c r="AH63" s="601"/>
      <c r="AI63" s="601"/>
      <c r="AJ63" s="601"/>
      <c r="AK63" s="601"/>
      <c r="AL63" s="601"/>
      <c r="AM63" s="601"/>
      <c r="AN63" s="601"/>
      <c r="AO63" s="601"/>
      <c r="AP63" s="601"/>
      <c r="AQ63" s="235"/>
      <c r="AR63" s="235"/>
      <c r="AS63" s="235"/>
      <c r="AT63" s="235"/>
      <c r="AU63" s="235"/>
    </row>
    <row r="64" spans="2:81" ht="15" x14ac:dyDescent="0.25">
      <c r="B64" s="231"/>
      <c r="C64" s="132"/>
      <c r="D64" s="132"/>
      <c r="E64" s="132"/>
      <c r="F64" s="132"/>
      <c r="G64" s="132"/>
      <c r="H64" s="132"/>
      <c r="I64" s="234"/>
      <c r="J64" s="234"/>
      <c r="K64" s="132"/>
      <c r="L64" s="132"/>
      <c r="M64" s="234"/>
      <c r="N64" s="234"/>
      <c r="O64" s="132"/>
      <c r="P64" s="132"/>
      <c r="Q64" s="234"/>
      <c r="R64" s="234"/>
      <c r="S64" s="234"/>
      <c r="T64" s="235"/>
      <c r="AD64" s="142"/>
      <c r="AG64" s="601"/>
      <c r="AH64" s="601"/>
      <c r="AI64" s="601"/>
      <c r="AJ64" s="601"/>
      <c r="AK64" s="601"/>
      <c r="AL64" s="601"/>
      <c r="AM64" s="601"/>
      <c r="AN64" s="601"/>
      <c r="AO64" s="601"/>
      <c r="AP64" s="601"/>
      <c r="AQ64" s="235"/>
      <c r="AR64" s="235"/>
      <c r="AS64" s="235"/>
      <c r="AT64" s="235"/>
      <c r="AU64" s="235"/>
    </row>
    <row r="65" spans="2:47" ht="15" x14ac:dyDescent="0.25">
      <c r="B65" s="231"/>
      <c r="C65" s="132"/>
      <c r="D65" s="132"/>
      <c r="E65" s="132"/>
      <c r="F65" s="132"/>
      <c r="G65" s="132"/>
      <c r="H65" s="132"/>
      <c r="I65" s="234"/>
      <c r="J65" s="234"/>
      <c r="K65" s="132"/>
      <c r="L65" s="132"/>
      <c r="M65" s="234"/>
      <c r="N65" s="234"/>
      <c r="O65" s="132"/>
      <c r="P65" s="132"/>
      <c r="Q65" s="234"/>
      <c r="R65" s="234"/>
      <c r="S65" s="234"/>
      <c r="T65" s="235"/>
      <c r="AD65" s="142"/>
      <c r="AG65" s="601"/>
      <c r="AH65" s="601"/>
      <c r="AI65" s="601"/>
      <c r="AJ65" s="601"/>
      <c r="AK65" s="601"/>
      <c r="AL65" s="601"/>
      <c r="AM65" s="601"/>
      <c r="AN65" s="601"/>
      <c r="AO65" s="601"/>
      <c r="AP65" s="601"/>
      <c r="AQ65" s="235"/>
      <c r="AR65" s="235"/>
      <c r="AS65" s="235"/>
      <c r="AT65" s="235"/>
      <c r="AU65" s="235"/>
    </row>
    <row r="66" spans="2:47" s="8" customFormat="1" ht="15" x14ac:dyDescent="0.25">
      <c r="B66" s="231"/>
      <c r="C66" s="132"/>
      <c r="D66" s="132"/>
      <c r="E66" s="132"/>
      <c r="F66" s="132"/>
      <c r="G66" s="132"/>
      <c r="H66" s="132"/>
      <c r="I66" s="234"/>
      <c r="J66" s="234"/>
      <c r="K66" s="132"/>
      <c r="L66" s="132"/>
      <c r="M66" s="234"/>
      <c r="N66" s="234"/>
      <c r="O66" s="132"/>
      <c r="P66" s="132"/>
      <c r="Q66" s="234"/>
      <c r="R66" s="234"/>
      <c r="S66" s="234"/>
      <c r="T66" s="235"/>
      <c r="V66" s="143"/>
      <c r="W66" s="144"/>
      <c r="X66" s="144"/>
      <c r="Y66" s="144"/>
      <c r="Z66" s="144"/>
      <c r="AA66" s="144"/>
      <c r="AB66" s="144"/>
      <c r="AC66" s="144"/>
      <c r="AD66" s="142"/>
      <c r="AE66" s="142"/>
      <c r="AF66" s="142"/>
      <c r="AG66" s="601"/>
      <c r="AH66" s="601"/>
      <c r="AI66" s="601"/>
      <c r="AJ66" s="601"/>
      <c r="AK66" s="601"/>
      <c r="AL66" s="601"/>
      <c r="AM66" s="601"/>
      <c r="AN66" s="601"/>
      <c r="AO66" s="601"/>
      <c r="AP66" s="601"/>
      <c r="AQ66" s="235"/>
      <c r="AR66" s="235"/>
      <c r="AS66" s="235"/>
      <c r="AT66" s="235"/>
      <c r="AU66" s="235"/>
    </row>
    <row r="67" spans="2:47" s="8" customFormat="1" ht="15" x14ac:dyDescent="0.25">
      <c r="B67" s="231"/>
      <c r="C67" s="132"/>
      <c r="D67" s="132"/>
      <c r="E67" s="132"/>
      <c r="F67" s="132"/>
      <c r="G67" s="132"/>
      <c r="H67" s="132"/>
      <c r="I67" s="234"/>
      <c r="J67" s="234"/>
      <c r="K67" s="132"/>
      <c r="L67" s="132"/>
      <c r="M67" s="234"/>
      <c r="N67" s="234"/>
      <c r="O67" s="132"/>
      <c r="P67" s="132"/>
      <c r="Q67" s="234"/>
      <c r="R67" s="234"/>
      <c r="S67" s="234"/>
      <c r="T67" s="235"/>
      <c r="V67" s="143"/>
      <c r="W67" s="144"/>
      <c r="X67" s="144"/>
      <c r="Y67" s="144"/>
      <c r="Z67" s="144"/>
      <c r="AA67" s="144"/>
      <c r="AB67" s="144"/>
      <c r="AC67" s="144"/>
      <c r="AD67" s="142"/>
      <c r="AE67" s="142"/>
      <c r="AF67" s="142"/>
      <c r="AG67" s="601"/>
      <c r="AH67" s="601"/>
      <c r="AI67" s="601"/>
      <c r="AJ67" s="601"/>
      <c r="AK67" s="601"/>
      <c r="AL67" s="601"/>
      <c r="AM67" s="601"/>
      <c r="AN67" s="601"/>
      <c r="AO67" s="601"/>
      <c r="AP67" s="601"/>
      <c r="AQ67" s="235"/>
      <c r="AR67" s="235"/>
      <c r="AS67" s="235"/>
      <c r="AT67" s="235"/>
      <c r="AU67" s="235"/>
    </row>
    <row r="68" spans="2:47" s="8" customFormat="1" ht="15" x14ac:dyDescent="0.25">
      <c r="B68" s="231"/>
      <c r="C68" s="132"/>
      <c r="D68" s="132"/>
      <c r="E68" s="132"/>
      <c r="F68" s="132"/>
      <c r="G68" s="132"/>
      <c r="H68" s="132"/>
      <c r="I68" s="234"/>
      <c r="J68" s="234"/>
      <c r="K68" s="132"/>
      <c r="L68" s="132"/>
      <c r="M68" s="234"/>
      <c r="N68" s="234"/>
      <c r="O68" s="132"/>
      <c r="P68" s="132"/>
      <c r="Q68" s="234"/>
      <c r="R68" s="234"/>
      <c r="S68" s="234"/>
      <c r="T68" s="235"/>
      <c r="V68" s="143"/>
      <c r="W68" s="144"/>
      <c r="X68" s="144"/>
      <c r="Y68" s="144"/>
      <c r="Z68" s="144"/>
      <c r="AA68" s="144"/>
      <c r="AB68" s="144"/>
      <c r="AC68" s="144"/>
      <c r="AD68" s="142"/>
      <c r="AE68" s="142"/>
      <c r="AF68" s="142"/>
      <c r="AG68" s="601"/>
      <c r="AH68" s="601"/>
      <c r="AI68" s="601"/>
      <c r="AJ68" s="601"/>
      <c r="AK68" s="601"/>
      <c r="AL68" s="601"/>
      <c r="AM68" s="601"/>
      <c r="AN68" s="601"/>
      <c r="AO68" s="601"/>
      <c r="AP68" s="601"/>
      <c r="AQ68" s="235"/>
      <c r="AR68" s="235"/>
      <c r="AS68" s="235"/>
      <c r="AT68" s="235"/>
      <c r="AU68" s="235"/>
    </row>
    <row r="69" spans="2:47" s="8" customFormat="1" ht="15" x14ac:dyDescent="0.25">
      <c r="B69" s="231"/>
      <c r="C69" s="132"/>
      <c r="D69" s="132"/>
      <c r="E69" s="132"/>
      <c r="F69" s="132"/>
      <c r="G69" s="132"/>
      <c r="H69" s="132"/>
      <c r="I69" s="234"/>
      <c r="J69" s="234"/>
      <c r="K69" s="132"/>
      <c r="L69" s="132"/>
      <c r="M69" s="234"/>
      <c r="N69" s="234"/>
      <c r="O69" s="132"/>
      <c r="P69" s="132"/>
      <c r="Q69" s="234"/>
      <c r="R69" s="234"/>
      <c r="S69" s="234"/>
      <c r="T69" s="235"/>
      <c r="V69" s="143"/>
      <c r="W69" s="144"/>
      <c r="X69" s="144"/>
      <c r="Y69" s="144"/>
      <c r="Z69" s="144"/>
      <c r="AA69" s="144"/>
      <c r="AB69" s="144"/>
      <c r="AC69" s="144"/>
      <c r="AD69" s="142"/>
      <c r="AE69" s="142"/>
      <c r="AF69" s="142"/>
      <c r="AG69" s="601"/>
      <c r="AH69" s="601"/>
      <c r="AI69" s="601"/>
      <c r="AJ69" s="601"/>
      <c r="AK69" s="601"/>
      <c r="AL69" s="601"/>
      <c r="AM69" s="601"/>
      <c r="AN69" s="601"/>
      <c r="AO69" s="601"/>
      <c r="AP69" s="601"/>
      <c r="AQ69" s="235"/>
      <c r="AR69" s="235"/>
      <c r="AS69" s="235"/>
      <c r="AT69" s="235"/>
      <c r="AU69" s="235"/>
    </row>
    <row r="70" spans="2:47" s="8" customFormat="1" ht="15" x14ac:dyDescent="0.25">
      <c r="B70" s="231"/>
      <c r="C70" s="132"/>
      <c r="D70" s="132"/>
      <c r="E70" s="132"/>
      <c r="F70" s="132"/>
      <c r="G70" s="132"/>
      <c r="H70" s="132"/>
      <c r="I70" s="234"/>
      <c r="J70" s="234"/>
      <c r="K70" s="132"/>
      <c r="L70" s="132"/>
      <c r="M70" s="234"/>
      <c r="N70" s="234"/>
      <c r="O70" s="132"/>
      <c r="P70" s="132"/>
      <c r="Q70" s="234"/>
      <c r="R70" s="234"/>
      <c r="S70" s="234"/>
      <c r="T70" s="235"/>
      <c r="V70" s="143"/>
      <c r="W70" s="144"/>
      <c r="X70" s="144"/>
      <c r="Y70" s="144"/>
      <c r="Z70" s="144"/>
      <c r="AA70" s="144"/>
      <c r="AB70" s="144"/>
      <c r="AC70" s="144"/>
      <c r="AD70" s="142"/>
      <c r="AE70" s="142"/>
      <c r="AF70" s="142"/>
      <c r="AG70" s="601"/>
      <c r="AH70" s="601"/>
      <c r="AI70" s="601"/>
      <c r="AJ70" s="601"/>
      <c r="AK70" s="601"/>
      <c r="AL70" s="601"/>
      <c r="AM70" s="601"/>
      <c r="AN70" s="601"/>
      <c r="AO70" s="601"/>
      <c r="AP70" s="601"/>
      <c r="AQ70" s="235"/>
      <c r="AR70" s="235"/>
      <c r="AS70" s="235"/>
      <c r="AT70" s="235"/>
      <c r="AU70" s="235"/>
    </row>
    <row r="71" spans="2:47" s="8" customFormat="1" ht="15" x14ac:dyDescent="0.25">
      <c r="B71" s="231"/>
      <c r="C71" s="132"/>
      <c r="D71" s="132"/>
      <c r="E71" s="132"/>
      <c r="F71" s="132"/>
      <c r="G71" s="132"/>
      <c r="H71" s="132"/>
      <c r="I71" s="234"/>
      <c r="J71" s="234"/>
      <c r="K71" s="132"/>
      <c r="L71" s="132"/>
      <c r="M71" s="234"/>
      <c r="N71" s="234"/>
      <c r="O71" s="132"/>
      <c r="P71" s="132"/>
      <c r="Q71" s="234"/>
      <c r="R71" s="234"/>
      <c r="S71" s="234"/>
      <c r="T71" s="235"/>
      <c r="V71" s="143"/>
      <c r="W71" s="144"/>
      <c r="X71" s="144"/>
      <c r="Y71" s="144"/>
      <c r="Z71" s="144"/>
      <c r="AA71" s="144"/>
      <c r="AB71" s="144"/>
      <c r="AC71" s="144"/>
      <c r="AD71" s="142"/>
      <c r="AE71" s="142"/>
      <c r="AF71" s="142"/>
      <c r="AG71" s="601"/>
      <c r="AH71" s="601"/>
      <c r="AI71" s="601"/>
      <c r="AJ71" s="601"/>
      <c r="AK71" s="601"/>
      <c r="AL71" s="601"/>
      <c r="AM71" s="601"/>
      <c r="AN71" s="601"/>
      <c r="AO71" s="601"/>
      <c r="AP71" s="601"/>
      <c r="AQ71" s="235"/>
      <c r="AR71" s="235"/>
      <c r="AS71" s="235"/>
      <c r="AT71" s="235"/>
      <c r="AU71" s="235"/>
    </row>
    <row r="72" spans="2:47" s="8" customFormat="1" ht="15" x14ac:dyDescent="0.25">
      <c r="B72" s="231"/>
      <c r="C72" s="132"/>
      <c r="D72" s="132"/>
      <c r="E72" s="132"/>
      <c r="F72" s="132"/>
      <c r="G72" s="132"/>
      <c r="H72" s="132"/>
      <c r="I72" s="234"/>
      <c r="J72" s="234"/>
      <c r="K72" s="132"/>
      <c r="L72" s="132"/>
      <c r="M72" s="234"/>
      <c r="N72" s="234"/>
      <c r="O72" s="132"/>
      <c r="P72" s="132"/>
      <c r="Q72" s="234"/>
      <c r="R72" s="234"/>
      <c r="S72" s="234"/>
      <c r="T72" s="235"/>
      <c r="V72" s="143"/>
      <c r="W72" s="144"/>
      <c r="X72" s="144"/>
      <c r="Y72" s="144"/>
      <c r="Z72" s="144"/>
      <c r="AA72" s="144"/>
      <c r="AB72" s="144"/>
      <c r="AC72" s="144"/>
      <c r="AD72" s="142"/>
      <c r="AE72" s="142"/>
      <c r="AF72" s="142"/>
      <c r="AG72" s="601"/>
      <c r="AH72" s="601"/>
      <c r="AI72" s="601"/>
      <c r="AJ72" s="601"/>
      <c r="AK72" s="601"/>
      <c r="AL72" s="601"/>
      <c r="AM72" s="601"/>
      <c r="AN72" s="601"/>
      <c r="AO72" s="601"/>
      <c r="AP72" s="601"/>
      <c r="AQ72" s="235"/>
      <c r="AR72" s="235"/>
      <c r="AS72" s="235"/>
      <c r="AT72" s="235"/>
      <c r="AU72" s="235"/>
    </row>
    <row r="73" spans="2:47" s="8" customFormat="1" ht="15" x14ac:dyDescent="0.25">
      <c r="B73" s="231"/>
      <c r="C73" s="132"/>
      <c r="D73" s="132"/>
      <c r="E73" s="132"/>
      <c r="F73" s="132"/>
      <c r="G73" s="132"/>
      <c r="H73" s="132"/>
      <c r="I73" s="234"/>
      <c r="J73" s="234"/>
      <c r="K73" s="132"/>
      <c r="L73" s="132"/>
      <c r="M73" s="234"/>
      <c r="N73" s="234"/>
      <c r="O73" s="132"/>
      <c r="P73" s="132"/>
      <c r="Q73" s="234"/>
      <c r="R73" s="234"/>
      <c r="S73" s="234"/>
      <c r="T73" s="235"/>
      <c r="V73" s="143"/>
      <c r="W73" s="144"/>
      <c r="X73" s="144"/>
      <c r="Y73" s="144"/>
      <c r="Z73" s="144"/>
      <c r="AA73" s="144"/>
      <c r="AB73" s="144"/>
      <c r="AC73" s="144"/>
      <c r="AD73" s="142"/>
      <c r="AE73" s="142"/>
      <c r="AF73" s="142"/>
      <c r="AG73" s="601"/>
      <c r="AH73" s="601"/>
      <c r="AI73" s="601"/>
      <c r="AJ73" s="601"/>
      <c r="AK73" s="601"/>
      <c r="AL73" s="601"/>
      <c r="AM73" s="601"/>
      <c r="AN73" s="601"/>
      <c r="AO73" s="601"/>
      <c r="AP73" s="601"/>
      <c r="AQ73" s="235"/>
      <c r="AR73" s="235"/>
      <c r="AS73" s="235"/>
      <c r="AT73" s="235"/>
      <c r="AU73" s="235"/>
    </row>
    <row r="74" spans="2:47" s="8" customFormat="1" ht="15" x14ac:dyDescent="0.25">
      <c r="B74" s="231"/>
      <c r="C74" s="132"/>
      <c r="D74" s="132"/>
      <c r="E74" s="132"/>
      <c r="F74" s="132"/>
      <c r="G74" s="132"/>
      <c r="H74" s="132"/>
      <c r="I74" s="234"/>
      <c r="J74" s="234"/>
      <c r="K74" s="132"/>
      <c r="L74" s="132"/>
      <c r="M74" s="234"/>
      <c r="N74" s="234"/>
      <c r="O74" s="132"/>
      <c r="P74" s="132"/>
      <c r="Q74" s="234"/>
      <c r="R74" s="234"/>
      <c r="S74" s="234"/>
      <c r="T74" s="235"/>
      <c r="V74" s="143"/>
      <c r="W74" s="144"/>
      <c r="X74" s="144"/>
      <c r="Y74" s="144"/>
      <c r="Z74" s="144"/>
      <c r="AA74" s="144"/>
      <c r="AB74" s="144"/>
      <c r="AC74" s="144"/>
      <c r="AD74" s="142"/>
      <c r="AE74" s="142"/>
      <c r="AF74" s="142"/>
      <c r="AG74" s="601"/>
      <c r="AH74" s="601"/>
      <c r="AI74" s="601"/>
      <c r="AJ74" s="601"/>
      <c r="AK74" s="601"/>
      <c r="AL74" s="601"/>
      <c r="AM74" s="601"/>
      <c r="AN74" s="601"/>
      <c r="AO74" s="601"/>
      <c r="AP74" s="601"/>
      <c r="AQ74" s="235"/>
      <c r="AR74" s="235"/>
      <c r="AS74" s="235"/>
      <c r="AT74" s="235"/>
      <c r="AU74" s="235"/>
    </row>
    <row r="75" spans="2:47" s="8" customFormat="1" ht="15" x14ac:dyDescent="0.25">
      <c r="B75" s="231"/>
      <c r="C75" s="132"/>
      <c r="D75" s="132"/>
      <c r="E75" s="132"/>
      <c r="F75" s="132"/>
      <c r="G75" s="132"/>
      <c r="H75" s="132"/>
      <c r="I75" s="234"/>
      <c r="J75" s="234"/>
      <c r="K75" s="132"/>
      <c r="L75" s="132"/>
      <c r="M75" s="234"/>
      <c r="N75" s="234"/>
      <c r="O75" s="132"/>
      <c r="P75" s="132"/>
      <c r="Q75" s="234"/>
      <c r="R75" s="234"/>
      <c r="S75" s="234"/>
      <c r="T75" s="235"/>
      <c r="V75" s="143"/>
      <c r="W75" s="144"/>
      <c r="X75" s="144"/>
      <c r="Y75" s="144"/>
      <c r="Z75" s="144"/>
      <c r="AA75" s="144"/>
      <c r="AB75" s="144"/>
      <c r="AC75" s="144"/>
      <c r="AD75" s="142"/>
      <c r="AE75" s="142"/>
      <c r="AF75" s="142"/>
      <c r="AG75" s="601"/>
      <c r="AH75" s="601"/>
      <c r="AI75" s="601"/>
      <c r="AJ75" s="601"/>
      <c r="AK75" s="601"/>
      <c r="AL75" s="601"/>
      <c r="AM75" s="601"/>
      <c r="AN75" s="601"/>
      <c r="AO75" s="601"/>
      <c r="AP75" s="601"/>
      <c r="AQ75" s="235"/>
      <c r="AR75" s="235"/>
      <c r="AS75" s="235"/>
      <c r="AT75" s="235"/>
      <c r="AU75" s="235"/>
    </row>
    <row r="76" spans="2:47" s="8" customFormat="1" ht="15" x14ac:dyDescent="0.25">
      <c r="B76" s="231"/>
      <c r="C76" s="132"/>
      <c r="D76" s="132"/>
      <c r="E76" s="132"/>
      <c r="F76" s="132"/>
      <c r="G76" s="132"/>
      <c r="H76" s="132"/>
      <c r="I76" s="234"/>
      <c r="J76" s="234"/>
      <c r="K76" s="132"/>
      <c r="L76" s="132"/>
      <c r="M76" s="234"/>
      <c r="N76" s="234"/>
      <c r="O76" s="132"/>
      <c r="P76" s="132"/>
      <c r="Q76" s="234"/>
      <c r="R76" s="234"/>
      <c r="S76" s="234"/>
      <c r="T76" s="235"/>
      <c r="V76" s="143"/>
      <c r="W76" s="144"/>
      <c r="X76" s="144"/>
      <c r="Y76" s="144"/>
      <c r="Z76" s="144"/>
      <c r="AA76" s="144"/>
      <c r="AB76" s="144"/>
      <c r="AC76" s="144"/>
      <c r="AD76" s="142"/>
      <c r="AE76" s="142"/>
      <c r="AF76" s="142"/>
      <c r="AG76" s="601"/>
      <c r="AH76" s="601"/>
      <c r="AI76" s="601"/>
      <c r="AJ76" s="601"/>
      <c r="AK76" s="601"/>
      <c r="AL76" s="601"/>
      <c r="AM76" s="601"/>
      <c r="AN76" s="601"/>
      <c r="AO76" s="601"/>
      <c r="AP76" s="601"/>
      <c r="AQ76" s="235"/>
      <c r="AR76" s="235"/>
      <c r="AS76" s="235"/>
      <c r="AT76" s="235"/>
      <c r="AU76" s="235"/>
    </row>
    <row r="77" spans="2:47" s="8" customFormat="1" ht="15" x14ac:dyDescent="0.25">
      <c r="B77" s="231"/>
      <c r="C77" s="132"/>
      <c r="D77" s="132"/>
      <c r="E77" s="132"/>
      <c r="F77" s="132"/>
      <c r="G77" s="132"/>
      <c r="H77" s="132"/>
      <c r="I77" s="234"/>
      <c r="J77" s="234"/>
      <c r="K77" s="132"/>
      <c r="L77" s="132"/>
      <c r="M77" s="234"/>
      <c r="N77" s="234"/>
      <c r="O77" s="132"/>
      <c r="P77" s="132"/>
      <c r="Q77" s="234"/>
      <c r="R77" s="234"/>
      <c r="S77" s="234"/>
      <c r="T77" s="235"/>
      <c r="V77" s="143"/>
      <c r="W77" s="144"/>
      <c r="X77" s="144"/>
      <c r="Y77" s="144"/>
      <c r="Z77" s="144"/>
      <c r="AA77" s="144"/>
      <c r="AB77" s="144"/>
      <c r="AC77" s="144"/>
      <c r="AD77" s="142"/>
      <c r="AE77" s="142"/>
      <c r="AF77" s="142"/>
      <c r="AG77" s="601"/>
      <c r="AH77" s="601"/>
      <c r="AI77" s="601"/>
      <c r="AJ77" s="601"/>
      <c r="AK77" s="601"/>
      <c r="AL77" s="601"/>
      <c r="AM77" s="601"/>
      <c r="AN77" s="601"/>
      <c r="AO77" s="601"/>
      <c r="AP77" s="601"/>
      <c r="AQ77" s="235"/>
      <c r="AR77" s="235"/>
      <c r="AS77" s="235"/>
      <c r="AT77" s="235"/>
      <c r="AU77" s="235"/>
    </row>
    <row r="78" spans="2:47" s="8" customFormat="1" ht="15" x14ac:dyDescent="0.25">
      <c r="B78" s="231"/>
      <c r="C78" s="132"/>
      <c r="D78" s="132"/>
      <c r="E78" s="132"/>
      <c r="F78" s="132"/>
      <c r="G78" s="132"/>
      <c r="H78" s="132"/>
      <c r="I78" s="234"/>
      <c r="J78" s="234"/>
      <c r="K78" s="132"/>
      <c r="L78" s="132"/>
      <c r="M78" s="234"/>
      <c r="N78" s="234"/>
      <c r="O78" s="132"/>
      <c r="P78" s="132"/>
      <c r="Q78" s="234"/>
      <c r="R78" s="234"/>
      <c r="S78" s="234"/>
      <c r="T78" s="235"/>
      <c r="V78" s="143"/>
      <c r="W78" s="144"/>
      <c r="X78" s="144"/>
      <c r="Y78" s="144"/>
      <c r="Z78" s="144"/>
      <c r="AA78" s="144"/>
      <c r="AB78" s="144"/>
      <c r="AC78" s="144"/>
      <c r="AD78" s="142"/>
      <c r="AE78" s="142"/>
      <c r="AF78" s="142"/>
      <c r="AG78" s="601"/>
      <c r="AH78" s="601"/>
      <c r="AI78" s="601"/>
      <c r="AJ78" s="601"/>
      <c r="AK78" s="601"/>
      <c r="AL78" s="601"/>
      <c r="AM78" s="601"/>
      <c r="AN78" s="601"/>
      <c r="AO78" s="601"/>
      <c r="AP78" s="601"/>
      <c r="AQ78" s="235"/>
      <c r="AR78" s="235"/>
      <c r="AS78" s="235"/>
      <c r="AT78" s="235"/>
      <c r="AU78" s="235"/>
    </row>
    <row r="79" spans="2:47" s="8" customFormat="1" ht="15" x14ac:dyDescent="0.25">
      <c r="B79" s="231"/>
      <c r="C79" s="132"/>
      <c r="D79" s="132"/>
      <c r="E79" s="132"/>
      <c r="F79" s="132"/>
      <c r="G79" s="132"/>
      <c r="H79" s="132"/>
      <c r="I79" s="234"/>
      <c r="J79" s="234"/>
      <c r="K79" s="132"/>
      <c r="L79" s="132"/>
      <c r="M79" s="234"/>
      <c r="N79" s="234"/>
      <c r="O79" s="132"/>
      <c r="P79" s="132"/>
      <c r="Q79" s="234"/>
      <c r="R79" s="234"/>
      <c r="S79" s="234"/>
      <c r="T79" s="235"/>
      <c r="V79" s="143"/>
      <c r="W79" s="144"/>
      <c r="X79" s="144"/>
      <c r="Y79" s="144"/>
      <c r="Z79" s="144"/>
      <c r="AA79" s="144"/>
      <c r="AB79" s="144"/>
      <c r="AC79" s="144"/>
      <c r="AD79" s="142"/>
      <c r="AE79" s="142"/>
      <c r="AF79" s="142"/>
      <c r="AG79" s="601"/>
      <c r="AH79" s="601"/>
      <c r="AI79" s="601"/>
      <c r="AJ79" s="601"/>
      <c r="AK79" s="601"/>
      <c r="AL79" s="601"/>
      <c r="AM79" s="601"/>
      <c r="AN79" s="601"/>
      <c r="AO79" s="601"/>
      <c r="AP79" s="601"/>
      <c r="AQ79" s="235"/>
      <c r="AR79" s="235"/>
      <c r="AS79" s="235"/>
      <c r="AT79" s="235"/>
      <c r="AU79" s="235"/>
    </row>
    <row r="80" spans="2:47" s="8" customFormat="1" ht="15" x14ac:dyDescent="0.25">
      <c r="B80" s="231"/>
      <c r="C80" s="132"/>
      <c r="D80" s="132"/>
      <c r="E80" s="132"/>
      <c r="F80" s="132"/>
      <c r="G80" s="132"/>
      <c r="H80" s="132"/>
      <c r="I80" s="234"/>
      <c r="J80" s="234"/>
      <c r="K80" s="132"/>
      <c r="L80" s="132"/>
      <c r="M80" s="234"/>
      <c r="N80" s="234"/>
      <c r="O80" s="132"/>
      <c r="P80" s="132"/>
      <c r="Q80" s="234"/>
      <c r="R80" s="234"/>
      <c r="S80" s="234"/>
      <c r="T80" s="235"/>
      <c r="V80" s="143"/>
      <c r="W80" s="144"/>
      <c r="X80" s="144"/>
      <c r="Y80" s="144"/>
      <c r="Z80" s="144"/>
      <c r="AA80" s="144"/>
      <c r="AB80" s="144"/>
      <c r="AC80" s="144"/>
      <c r="AD80" s="142"/>
      <c r="AE80" s="142"/>
      <c r="AF80" s="142"/>
      <c r="AG80" s="601"/>
      <c r="AH80" s="601"/>
      <c r="AI80" s="601"/>
      <c r="AJ80" s="601"/>
      <c r="AK80" s="601"/>
      <c r="AL80" s="601"/>
      <c r="AM80" s="601"/>
      <c r="AN80" s="601"/>
      <c r="AO80" s="601"/>
      <c r="AP80" s="601"/>
      <c r="AQ80" s="235"/>
      <c r="AR80" s="235"/>
      <c r="AS80" s="235"/>
      <c r="AT80" s="235"/>
      <c r="AU80" s="235"/>
    </row>
    <row r="81" spans="2:74" ht="15" x14ac:dyDescent="0.25">
      <c r="B81" s="231"/>
      <c r="C81" s="132"/>
      <c r="D81" s="132"/>
      <c r="E81" s="132"/>
      <c r="F81" s="132"/>
      <c r="G81" s="132"/>
      <c r="H81" s="132"/>
      <c r="I81" s="234"/>
      <c r="J81" s="234"/>
      <c r="K81" s="132"/>
      <c r="L81" s="132"/>
      <c r="M81" s="234"/>
      <c r="N81" s="234"/>
      <c r="O81" s="132"/>
      <c r="P81" s="132"/>
      <c r="Q81" s="234"/>
      <c r="R81" s="234"/>
      <c r="S81" s="234"/>
      <c r="T81" s="235"/>
      <c r="AD81" s="142"/>
      <c r="AG81" s="601"/>
      <c r="AH81" s="601"/>
      <c r="AI81" s="601"/>
      <c r="AJ81" s="601"/>
      <c r="AK81" s="601"/>
      <c r="AL81" s="601"/>
      <c r="AM81" s="601"/>
      <c r="AN81" s="601"/>
      <c r="AO81" s="601"/>
      <c r="AP81" s="601"/>
      <c r="AQ81" s="235"/>
      <c r="AR81" s="235"/>
      <c r="AS81" s="235"/>
      <c r="AT81" s="235"/>
      <c r="AU81" s="235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</row>
    <row r="82" spans="2:74" ht="15" x14ac:dyDescent="0.25">
      <c r="B82" s="231"/>
      <c r="C82" s="132"/>
      <c r="D82" s="132"/>
      <c r="E82" s="132"/>
      <c r="F82" s="132"/>
      <c r="G82" s="132"/>
      <c r="H82" s="132"/>
      <c r="I82" s="234"/>
      <c r="J82" s="234"/>
      <c r="K82" s="132"/>
      <c r="L82" s="132"/>
      <c r="M82" s="234"/>
      <c r="N82" s="234"/>
      <c r="O82" s="132"/>
      <c r="P82" s="132"/>
      <c r="Q82" s="234"/>
      <c r="R82" s="234"/>
      <c r="S82" s="234"/>
      <c r="T82" s="235"/>
      <c r="AD82" s="142"/>
      <c r="AG82" s="601"/>
      <c r="AH82" s="601"/>
      <c r="AI82" s="601"/>
      <c r="AJ82" s="601"/>
      <c r="AK82" s="601"/>
      <c r="AL82" s="601"/>
      <c r="AM82" s="601"/>
      <c r="AN82" s="601"/>
      <c r="AO82" s="601"/>
      <c r="AP82" s="601"/>
      <c r="AQ82" s="235"/>
      <c r="AR82" s="235"/>
      <c r="AS82" s="235"/>
      <c r="AT82" s="235"/>
      <c r="AU82" s="235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</row>
    <row r="83" spans="2:74" ht="15" x14ac:dyDescent="0.25">
      <c r="B83" s="231"/>
      <c r="C83" s="132"/>
      <c r="D83" s="132"/>
      <c r="E83" s="132"/>
      <c r="F83" s="132"/>
      <c r="G83" s="132"/>
      <c r="H83" s="132"/>
      <c r="I83" s="234"/>
      <c r="J83" s="234"/>
      <c r="K83" s="132"/>
      <c r="L83" s="132"/>
      <c r="M83" s="234"/>
      <c r="N83" s="234"/>
      <c r="O83" s="132"/>
      <c r="P83" s="132"/>
      <c r="Q83" s="234"/>
      <c r="R83" s="234"/>
      <c r="S83" s="234"/>
      <c r="T83" s="235"/>
      <c r="AD83" s="142"/>
      <c r="AG83" s="601"/>
      <c r="AH83" s="601"/>
      <c r="AI83" s="601"/>
      <c r="AJ83" s="601"/>
      <c r="AK83" s="601"/>
      <c r="AL83" s="601"/>
      <c r="AM83" s="601"/>
      <c r="AN83" s="601"/>
      <c r="AO83" s="601"/>
      <c r="AP83" s="601"/>
      <c r="AQ83" s="235"/>
      <c r="AR83" s="235"/>
      <c r="AS83" s="235"/>
      <c r="AT83" s="235"/>
      <c r="AU83" s="235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</row>
    <row r="84" spans="2:74" x14ac:dyDescent="0.2">
      <c r="AD84" s="142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</row>
    <row r="85" spans="2:74" x14ac:dyDescent="0.2">
      <c r="AD85" s="142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</row>
    <row r="86" spans="2:74" x14ac:dyDescent="0.2">
      <c r="AD86" s="142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</row>
    <row r="87" spans="2:74" x14ac:dyDescent="0.2">
      <c r="AD87" s="142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</row>
    <row r="88" spans="2:74" x14ac:dyDescent="0.2">
      <c r="AD88" s="142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</row>
    <row r="89" spans="2:74" x14ac:dyDescent="0.2">
      <c r="AD89" s="142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</row>
    <row r="90" spans="2:74" x14ac:dyDescent="0.2">
      <c r="AD90" s="142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</row>
    <row r="91" spans="2:74" x14ac:dyDescent="0.2">
      <c r="AD91" s="142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</row>
    <row r="92" spans="2:74" x14ac:dyDescent="0.2">
      <c r="AD92" s="142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</row>
    <row r="93" spans="2:74" x14ac:dyDescent="0.2">
      <c r="AD93" s="142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</row>
    <row r="94" spans="2:74" x14ac:dyDescent="0.2">
      <c r="AD94" s="142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</row>
    <row r="95" spans="2:74" x14ac:dyDescent="0.2">
      <c r="AD95" s="142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</row>
    <row r="96" spans="2:74" x14ac:dyDescent="0.2">
      <c r="AD96" s="142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</row>
    <row r="97" spans="19:74" x14ac:dyDescent="0.2">
      <c r="AD97" s="142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</row>
    <row r="98" spans="19:74" x14ac:dyDescent="0.2">
      <c r="S98" s="8"/>
      <c r="T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</row>
    <row r="99" spans="19:74" x14ac:dyDescent="0.2">
      <c r="S99" s="8"/>
      <c r="T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</row>
    <row r="100" spans="19:74" x14ac:dyDescent="0.2">
      <c r="S100" s="8"/>
      <c r="T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</row>
    <row r="101" spans="19:74" x14ac:dyDescent="0.2">
      <c r="S101" s="8"/>
      <c r="T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</row>
    <row r="102" spans="19:74" x14ac:dyDescent="0.2">
      <c r="S102" s="8"/>
      <c r="T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</row>
    <row r="103" spans="19:74" x14ac:dyDescent="0.2">
      <c r="S103" s="8"/>
      <c r="T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</row>
    <row r="104" spans="19:74" x14ac:dyDescent="0.2">
      <c r="S104" s="8"/>
      <c r="T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</row>
    <row r="105" spans="19:74" x14ac:dyDescent="0.2">
      <c r="S105" s="8"/>
      <c r="T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</row>
    <row r="106" spans="19:74" x14ac:dyDescent="0.2">
      <c r="S106" s="8"/>
      <c r="T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</row>
    <row r="107" spans="19:74" x14ac:dyDescent="0.2">
      <c r="S107" s="8"/>
      <c r="T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</row>
    <row r="108" spans="19:74" x14ac:dyDescent="0.2">
      <c r="S108" s="8"/>
      <c r="T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</row>
    <row r="109" spans="19:74" x14ac:dyDescent="0.2">
      <c r="S109" s="8"/>
      <c r="T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</row>
    <row r="110" spans="19:74" x14ac:dyDescent="0.2">
      <c r="S110" s="8"/>
      <c r="T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</row>
    <row r="111" spans="19:74" x14ac:dyDescent="0.2">
      <c r="S111" s="8"/>
      <c r="T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</row>
    <row r="112" spans="19:74" x14ac:dyDescent="0.2">
      <c r="S112" s="8"/>
      <c r="T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</row>
    <row r="113" spans="9:18" s="8" customFormat="1" x14ac:dyDescent="0.2">
      <c r="I113" s="141"/>
      <c r="J113" s="141"/>
      <c r="M113" s="141"/>
      <c r="N113" s="141"/>
      <c r="Q113" s="141"/>
      <c r="R113" s="141"/>
    </row>
  </sheetData>
  <mergeCells count="172">
    <mergeCell ref="AJ2:AP2"/>
    <mergeCell ref="B6:G6"/>
    <mergeCell ref="H6:J6"/>
    <mergeCell ref="N6:P6"/>
    <mergeCell ref="C9:D11"/>
    <mergeCell ref="E9:E11"/>
    <mergeCell ref="F9:F11"/>
    <mergeCell ref="G9:H10"/>
    <mergeCell ref="I9:I10"/>
    <mergeCell ref="J9:J10"/>
    <mergeCell ref="A1:D1"/>
    <mergeCell ref="A2:S2"/>
    <mergeCell ref="AE2:AI2"/>
    <mergeCell ref="S9:S10"/>
    <mergeCell ref="T9:AD13"/>
    <mergeCell ref="AF9:AG11"/>
    <mergeCell ref="AH9:AH11"/>
    <mergeCell ref="AI9:AI11"/>
    <mergeCell ref="AJ9:AJ11"/>
    <mergeCell ref="AJ12:AJ13"/>
    <mergeCell ref="K9:L10"/>
    <mergeCell ref="M9:M10"/>
    <mergeCell ref="N9:N10"/>
    <mergeCell ref="O9:P10"/>
    <mergeCell ref="Q9:Q10"/>
    <mergeCell ref="R9:R10"/>
    <mergeCell ref="L12:L13"/>
    <mergeCell ref="M12:M13"/>
    <mergeCell ref="N12:N13"/>
    <mergeCell ref="O12:O13"/>
    <mergeCell ref="P12:P13"/>
    <mergeCell ref="Q12:Q13"/>
    <mergeCell ref="AG12:AG13"/>
    <mergeCell ref="AH12:AH13"/>
    <mergeCell ref="AQ9:AQ11"/>
    <mergeCell ref="AR9:AR11"/>
    <mergeCell ref="AS9:AS11"/>
    <mergeCell ref="AT9:AT11"/>
    <mergeCell ref="AU9:AW11"/>
    <mergeCell ref="AX9:AX11"/>
    <mergeCell ref="AK9:AK11"/>
    <mergeCell ref="AL9:AL11"/>
    <mergeCell ref="AM9:AM11"/>
    <mergeCell ref="AN9:AN11"/>
    <mergeCell ref="AO9:AO11"/>
    <mergeCell ref="AP9:AP11"/>
    <mergeCell ref="BG9:BG11"/>
    <mergeCell ref="BH9:BH11"/>
    <mergeCell ref="BI9:BI11"/>
    <mergeCell ref="BJ9:BJ11"/>
    <mergeCell ref="AY9:AY11"/>
    <mergeCell ref="AZ9:AZ11"/>
    <mergeCell ref="BA9:BA11"/>
    <mergeCell ref="BB9:BB11"/>
    <mergeCell ref="BC9:BC11"/>
    <mergeCell ref="BD9:BD11"/>
    <mergeCell ref="BS9:BS11"/>
    <mergeCell ref="B12:B13"/>
    <mergeCell ref="C12:C13"/>
    <mergeCell ref="D12:D13"/>
    <mergeCell ref="E12:E13"/>
    <mergeCell ref="G12:G13"/>
    <mergeCell ref="H12:H13"/>
    <mergeCell ref="I12:I13"/>
    <mergeCell ref="J12:J13"/>
    <mergeCell ref="K12:K13"/>
    <mergeCell ref="BK9:BK11"/>
    <mergeCell ref="BL9:BL11"/>
    <mergeCell ref="BM9:BM11"/>
    <mergeCell ref="BO9:BO13"/>
    <mergeCell ref="BP9:BQ11"/>
    <mergeCell ref="BR9:BR11"/>
    <mergeCell ref="BE9:BE11"/>
    <mergeCell ref="BF9:BF11"/>
    <mergeCell ref="AN12:AN13"/>
    <mergeCell ref="AO12:AO13"/>
    <mergeCell ref="AP12:AP13"/>
    <mergeCell ref="R12:R13"/>
    <mergeCell ref="S12:S13"/>
    <mergeCell ref="AF12:AF13"/>
    <mergeCell ref="AI12:AI13"/>
    <mergeCell ref="BM12:BM13"/>
    <mergeCell ref="BP12:BP13"/>
    <mergeCell ref="BQ12:BQ13"/>
    <mergeCell ref="BC12:BC13"/>
    <mergeCell ref="BD12:BD13"/>
    <mergeCell ref="BE12:BE13"/>
    <mergeCell ref="BF12:BF13"/>
    <mergeCell ref="BG12:BG13"/>
    <mergeCell ref="BH12:BH13"/>
    <mergeCell ref="C15:D15"/>
    <mergeCell ref="AF15:AG15"/>
    <mergeCell ref="C18:D18"/>
    <mergeCell ref="AF18:AG18"/>
    <mergeCell ref="T19:AD19"/>
    <mergeCell ref="T20:AD20"/>
    <mergeCell ref="BI12:BI13"/>
    <mergeCell ref="BJ12:BJ13"/>
    <mergeCell ref="BK12:BK13"/>
    <mergeCell ref="AW12:AW13"/>
    <mergeCell ref="AX12:AX13"/>
    <mergeCell ref="AY12:AY13"/>
    <mergeCell ref="AZ12:AZ13"/>
    <mergeCell ref="BA12:BA13"/>
    <mergeCell ref="BB12:BB13"/>
    <mergeCell ref="AQ12:AQ13"/>
    <mergeCell ref="AR12:AR13"/>
    <mergeCell ref="AS12:AS13"/>
    <mergeCell ref="AT12:AT13"/>
    <mergeCell ref="AU12:AU13"/>
    <mergeCell ref="AV12:AV13"/>
    <mergeCell ref="AK12:AK13"/>
    <mergeCell ref="AL12:AL13"/>
    <mergeCell ref="AM12:AM13"/>
    <mergeCell ref="T28:AD28"/>
    <mergeCell ref="C30:D30"/>
    <mergeCell ref="AF30:AG30"/>
    <mergeCell ref="C32:D32"/>
    <mergeCell ref="AF32:AG32"/>
    <mergeCell ref="T33:AD33"/>
    <mergeCell ref="T21:AD21"/>
    <mergeCell ref="C23:D23"/>
    <mergeCell ref="C25:D25"/>
    <mergeCell ref="AF25:AG25"/>
    <mergeCell ref="T26:AD26"/>
    <mergeCell ref="T27:AD27"/>
    <mergeCell ref="C43:F43"/>
    <mergeCell ref="AG43:AM43"/>
    <mergeCell ref="C44:F44"/>
    <mergeCell ref="AG44:AM44"/>
    <mergeCell ref="C45:F45"/>
    <mergeCell ref="AG45:AM45"/>
    <mergeCell ref="T34:AD34"/>
    <mergeCell ref="T35:AD35"/>
    <mergeCell ref="C37:D37"/>
    <mergeCell ref="AF37:AG37"/>
    <mergeCell ref="C42:F42"/>
    <mergeCell ref="AG42:AM42"/>
    <mergeCell ref="C54:F54"/>
    <mergeCell ref="AG54:AM54"/>
    <mergeCell ref="AG55:AM55"/>
    <mergeCell ref="AG56:AM56"/>
    <mergeCell ref="AG57:AM57"/>
    <mergeCell ref="AG58:AM58"/>
    <mergeCell ref="C46:F46"/>
    <mergeCell ref="AG46:AM46"/>
    <mergeCell ref="C47:F47"/>
    <mergeCell ref="AG47:AM47"/>
    <mergeCell ref="C48:F48"/>
    <mergeCell ref="AG48:AM48"/>
    <mergeCell ref="AG68:AP68"/>
    <mergeCell ref="AG69:AP69"/>
    <mergeCell ref="AG70:AP70"/>
    <mergeCell ref="AG71:AP71"/>
    <mergeCell ref="AG72:AP72"/>
    <mergeCell ref="AG73:AP73"/>
    <mergeCell ref="AG62:AP62"/>
    <mergeCell ref="AG63:AP63"/>
    <mergeCell ref="AG64:AP64"/>
    <mergeCell ref="AG65:AP65"/>
    <mergeCell ref="AG66:AP66"/>
    <mergeCell ref="AG67:AP67"/>
    <mergeCell ref="AG80:AP80"/>
    <mergeCell ref="AG81:AP81"/>
    <mergeCell ref="AG82:AP82"/>
    <mergeCell ref="AG83:AP83"/>
    <mergeCell ref="AG74:AP74"/>
    <mergeCell ref="AG75:AP75"/>
    <mergeCell ref="AG76:AP76"/>
    <mergeCell ref="AG77:AP77"/>
    <mergeCell ref="AG78:AP78"/>
    <mergeCell ref="AG79:AP79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view="pageBreakPreview" zoomScale="90" zoomScaleNormal="100" zoomScaleSheetLayoutView="90" workbookViewId="0">
      <selection activeCell="E4" sqref="E4"/>
    </sheetView>
  </sheetViews>
  <sheetFormatPr defaultColWidth="9.7109375" defaultRowHeight="15" x14ac:dyDescent="0.25"/>
  <cols>
    <col min="1" max="1" width="5" style="244" customWidth="1"/>
    <col min="2" max="2" width="24.140625" style="244" customWidth="1"/>
    <col min="3" max="3" width="22.140625" style="244" customWidth="1"/>
    <col min="4" max="4" width="9.7109375" style="244" customWidth="1"/>
    <col min="5" max="5" width="20.42578125" style="244" customWidth="1"/>
    <col min="6" max="6" width="12.28515625" style="244" customWidth="1"/>
    <col min="7" max="7" width="15.85546875" style="244" customWidth="1"/>
    <col min="8" max="8" width="18.140625" style="244" customWidth="1"/>
    <col min="9" max="9" width="12.7109375" style="244" customWidth="1"/>
    <col min="10" max="10" width="12.85546875" style="244" customWidth="1"/>
    <col min="11" max="11" width="15.7109375" style="244" customWidth="1"/>
    <col min="12" max="12" width="22.140625" style="244" customWidth="1"/>
    <col min="13" max="15" width="18.140625" style="244" customWidth="1"/>
    <col min="16" max="16" width="16" style="244" bestFit="1" customWidth="1"/>
    <col min="17" max="17" width="15.7109375" style="244" customWidth="1"/>
    <col min="18" max="18" width="39" style="244" customWidth="1"/>
    <col min="19" max="19" width="19.42578125" style="244" customWidth="1"/>
    <col min="20" max="21" width="9.7109375" style="244" customWidth="1"/>
    <col min="22" max="22" width="9.42578125" style="437" customWidth="1"/>
    <col min="23" max="23" width="15.7109375" style="437" bestFit="1" customWidth="1"/>
    <col min="24" max="26" width="9.42578125" style="437" customWidth="1"/>
    <col min="27" max="27" width="9.7109375" style="244" customWidth="1"/>
    <col min="28" max="16384" width="9.7109375" style="244"/>
  </cols>
  <sheetData>
    <row r="1" spans="1:26" ht="15.75" x14ac:dyDescent="0.25">
      <c r="A1" s="238"/>
      <c r="B1" s="238"/>
      <c r="C1" s="238"/>
      <c r="D1" s="239"/>
      <c r="E1" s="240"/>
      <c r="F1" s="241"/>
      <c r="G1" s="241"/>
      <c r="H1" s="241"/>
      <c r="I1" s="238"/>
      <c r="J1" s="239"/>
      <c r="K1" s="239"/>
      <c r="L1" s="239"/>
      <c r="M1" s="239"/>
      <c r="N1" s="239"/>
      <c r="O1" s="239"/>
      <c r="P1" s="241"/>
      <c r="Q1" s="241"/>
      <c r="R1" s="241"/>
      <c r="S1" s="241"/>
      <c r="T1" s="238"/>
      <c r="U1" s="242"/>
      <c r="V1" s="243"/>
      <c r="W1" s="243"/>
      <c r="X1" s="243"/>
      <c r="Y1" s="243"/>
      <c r="Z1" s="243"/>
    </row>
    <row r="2" spans="1:26" ht="15.75" x14ac:dyDescent="0.25">
      <c r="A2" s="238"/>
      <c r="B2" s="245"/>
      <c r="C2" s="238"/>
      <c r="D2" s="239"/>
      <c r="E2" s="246" t="s">
        <v>2</v>
      </c>
      <c r="F2" s="241"/>
      <c r="G2" s="247" t="s">
        <v>3</v>
      </c>
      <c r="H2" s="241"/>
      <c r="I2" s="248"/>
      <c r="J2" s="239"/>
      <c r="K2" s="249"/>
      <c r="L2" s="239"/>
      <c r="M2" s="239"/>
      <c r="N2" s="239"/>
      <c r="O2" s="239"/>
      <c r="P2" s="250"/>
      <c r="Q2" s="250"/>
      <c r="R2" s="250"/>
      <c r="S2" s="250"/>
      <c r="T2" s="238"/>
      <c r="U2" s="242"/>
      <c r="V2" s="243"/>
      <c r="W2" s="243"/>
      <c r="X2" s="243"/>
      <c r="Y2" s="243"/>
      <c r="Z2" s="243"/>
    </row>
    <row r="3" spans="1:26" ht="15.75" x14ac:dyDescent="0.25">
      <c r="A3" s="238"/>
      <c r="B3" s="245"/>
      <c r="C3" s="238"/>
      <c r="D3" s="239"/>
      <c r="E3" s="251" t="s">
        <v>351</v>
      </c>
      <c r="F3" s="241"/>
      <c r="G3" s="603">
        <v>884</v>
      </c>
      <c r="H3" s="603"/>
      <c r="I3" s="603"/>
      <c r="J3" s="239"/>
      <c r="K3" s="239"/>
      <c r="L3" s="250"/>
      <c r="M3" s="250"/>
      <c r="N3" s="250"/>
      <c r="O3" s="250"/>
      <c r="P3" s="250"/>
      <c r="Q3" s="250"/>
      <c r="R3" s="250"/>
      <c r="S3" s="238"/>
      <c r="T3" s="238"/>
      <c r="U3" s="242"/>
      <c r="V3" s="243"/>
      <c r="W3" s="243"/>
      <c r="X3" s="243"/>
      <c r="Y3" s="243"/>
      <c r="Z3" s="243"/>
    </row>
    <row r="4" spans="1:26" ht="16.5" thickBot="1" x14ac:dyDescent="0.3">
      <c r="A4" s="238"/>
      <c r="B4" s="238"/>
      <c r="C4" s="238"/>
      <c r="D4" s="239"/>
      <c r="E4" s="240"/>
      <c r="F4" s="241"/>
      <c r="G4" s="241"/>
      <c r="H4" s="241"/>
      <c r="I4" s="238"/>
      <c r="J4" s="239"/>
      <c r="K4" s="239"/>
      <c r="L4" s="239"/>
      <c r="M4" s="239"/>
      <c r="N4" s="239"/>
      <c r="O4" s="239"/>
      <c r="P4" s="241"/>
      <c r="Q4" s="241"/>
      <c r="R4" s="241"/>
      <c r="S4" s="241"/>
      <c r="T4" s="238"/>
      <c r="U4" s="242"/>
      <c r="V4" s="243"/>
      <c r="W4" s="243"/>
      <c r="X4" s="243"/>
      <c r="Y4" s="243"/>
      <c r="Z4" s="243"/>
    </row>
    <row r="5" spans="1:26" ht="39" customHeight="1" thickBot="1" x14ac:dyDescent="0.3">
      <c r="A5" s="238"/>
      <c r="B5" s="252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4" t="s">
        <v>290</v>
      </c>
      <c r="S5" s="255"/>
      <c r="T5" s="238"/>
      <c r="U5" s="242"/>
      <c r="V5" s="243"/>
      <c r="W5" s="243"/>
      <c r="X5" s="243"/>
      <c r="Y5" s="243"/>
      <c r="Z5" s="243"/>
    </row>
    <row r="6" spans="1:26" ht="16.5" thickBot="1" x14ac:dyDescent="0.3">
      <c r="A6" s="238"/>
      <c r="B6" s="238"/>
      <c r="C6" s="238"/>
      <c r="D6" s="239"/>
      <c r="E6" s="240"/>
      <c r="F6" s="241"/>
      <c r="G6" s="241"/>
      <c r="H6" s="241"/>
      <c r="I6" s="238"/>
      <c r="J6" s="239"/>
      <c r="K6" s="239"/>
      <c r="L6" s="239"/>
      <c r="M6" s="239"/>
      <c r="N6" s="239"/>
      <c r="O6" s="239"/>
      <c r="P6" s="241"/>
      <c r="Q6" s="241"/>
      <c r="R6" s="241"/>
      <c r="S6" s="241"/>
      <c r="T6" s="238"/>
      <c r="U6" s="242"/>
      <c r="V6" s="243"/>
      <c r="W6" s="243"/>
      <c r="X6" s="243"/>
      <c r="Y6" s="243"/>
      <c r="Z6" s="243"/>
    </row>
    <row r="7" spans="1:26" ht="26.1" customHeight="1" thickBot="1" x14ac:dyDescent="0.3">
      <c r="A7" s="238"/>
      <c r="B7" s="635" t="s">
        <v>291</v>
      </c>
      <c r="C7" s="635"/>
      <c r="D7" s="256"/>
      <c r="E7" s="661" t="s">
        <v>4</v>
      </c>
      <c r="F7" s="651" t="s">
        <v>292</v>
      </c>
      <c r="G7" s="651"/>
      <c r="H7" s="651"/>
      <c r="I7" s="655" t="s">
        <v>293</v>
      </c>
      <c r="J7" s="649" t="s">
        <v>294</v>
      </c>
      <c r="K7" s="649"/>
      <c r="L7" s="649"/>
      <c r="M7" s="649" t="s">
        <v>295</v>
      </c>
      <c r="N7" s="649"/>
      <c r="O7" s="649"/>
      <c r="P7" s="651" t="s">
        <v>296</v>
      </c>
      <c r="Q7" s="651"/>
      <c r="R7" s="651"/>
      <c r="S7" s="651"/>
      <c r="T7" s="238"/>
      <c r="U7" s="242"/>
      <c r="V7" s="243"/>
      <c r="W7" s="243"/>
      <c r="X7" s="243"/>
      <c r="Y7" s="243"/>
      <c r="Z7" s="243"/>
    </row>
    <row r="8" spans="1:26" ht="32.25" thickBot="1" x14ac:dyDescent="0.3">
      <c r="A8" s="238"/>
      <c r="B8" s="635"/>
      <c r="C8" s="635"/>
      <c r="D8" s="257"/>
      <c r="E8" s="661"/>
      <c r="F8" s="258" t="s">
        <v>297</v>
      </c>
      <c r="G8" s="259" t="s">
        <v>298</v>
      </c>
      <c r="H8" s="260" t="s">
        <v>299</v>
      </c>
      <c r="I8" s="655"/>
      <c r="J8" s="261" t="s">
        <v>297</v>
      </c>
      <c r="K8" s="262" t="s">
        <v>298</v>
      </c>
      <c r="L8" s="263" t="s">
        <v>299</v>
      </c>
      <c r="M8" s="261" t="s">
        <v>297</v>
      </c>
      <c r="N8" s="262" t="s">
        <v>298</v>
      </c>
      <c r="O8" s="263" t="s">
        <v>299</v>
      </c>
      <c r="P8" s="264" t="s">
        <v>297</v>
      </c>
      <c r="Q8" s="265" t="s">
        <v>298</v>
      </c>
      <c r="R8" s="262" t="s">
        <v>299</v>
      </c>
      <c r="S8" s="266" t="s">
        <v>300</v>
      </c>
      <c r="T8" s="238"/>
      <c r="U8" s="242"/>
      <c r="V8" s="243"/>
      <c r="W8" s="243"/>
      <c r="X8" s="243"/>
      <c r="Y8" s="243"/>
      <c r="Z8" s="243"/>
    </row>
    <row r="9" spans="1:26" ht="21.6" customHeight="1" thickBot="1" x14ac:dyDescent="0.3">
      <c r="A9" s="267"/>
      <c r="B9" s="666" t="s">
        <v>301</v>
      </c>
      <c r="C9" s="666"/>
      <c r="D9" s="456"/>
      <c r="E9" s="457" t="s">
        <v>4</v>
      </c>
      <c r="F9" s="667" t="s">
        <v>292</v>
      </c>
      <c r="G9" s="667"/>
      <c r="H9" s="667"/>
      <c r="I9" s="668" t="s">
        <v>293</v>
      </c>
      <c r="J9" s="669" t="s">
        <v>302</v>
      </c>
      <c r="K9" s="669"/>
      <c r="L9" s="669"/>
      <c r="M9" s="669" t="s">
        <v>302</v>
      </c>
      <c r="N9" s="669"/>
      <c r="O9" s="669"/>
      <c r="P9" s="667" t="s">
        <v>296</v>
      </c>
      <c r="Q9" s="667"/>
      <c r="R9" s="667"/>
      <c r="S9" s="667"/>
      <c r="T9" s="267"/>
      <c r="U9" s="242"/>
      <c r="V9" s="243"/>
      <c r="W9" s="243"/>
      <c r="X9" s="243"/>
      <c r="Y9" s="243"/>
      <c r="Z9" s="243"/>
    </row>
    <row r="10" spans="1:26" ht="31.5" customHeight="1" thickBot="1" x14ac:dyDescent="0.3">
      <c r="A10" s="267"/>
      <c r="B10" s="666"/>
      <c r="C10" s="666"/>
      <c r="D10" s="458"/>
      <c r="E10" s="459" t="s">
        <v>342</v>
      </c>
      <c r="F10" s="460" t="s">
        <v>297</v>
      </c>
      <c r="G10" s="461" t="s">
        <v>298</v>
      </c>
      <c r="H10" s="462" t="s">
        <v>299</v>
      </c>
      <c r="I10" s="668"/>
      <c r="J10" s="463" t="s">
        <v>297</v>
      </c>
      <c r="K10" s="464" t="s">
        <v>298</v>
      </c>
      <c r="L10" s="465" t="s">
        <v>299</v>
      </c>
      <c r="M10" s="463" t="s">
        <v>297</v>
      </c>
      <c r="N10" s="464" t="s">
        <v>298</v>
      </c>
      <c r="O10" s="465" t="s">
        <v>299</v>
      </c>
      <c r="P10" s="466" t="s">
        <v>297</v>
      </c>
      <c r="Q10" s="467" t="s">
        <v>298</v>
      </c>
      <c r="R10" s="468" t="s">
        <v>299</v>
      </c>
      <c r="S10" s="469" t="s">
        <v>300</v>
      </c>
      <c r="T10" s="267"/>
      <c r="U10" s="242"/>
      <c r="V10" s="243"/>
      <c r="W10" s="269"/>
      <c r="X10" s="243"/>
      <c r="Y10" s="243"/>
      <c r="Z10" s="243"/>
    </row>
    <row r="11" spans="1:26" ht="31.5" customHeight="1" thickBot="1" x14ac:dyDescent="0.3">
      <c r="A11" s="267"/>
      <c r="B11" s="666"/>
      <c r="C11" s="666"/>
      <c r="D11" s="470">
        <v>1</v>
      </c>
      <c r="E11" s="471" t="s">
        <v>343</v>
      </c>
      <c r="F11" s="472">
        <v>3.9</v>
      </c>
      <c r="G11" s="473">
        <v>0</v>
      </c>
      <c r="H11" s="474">
        <v>3.9</v>
      </c>
      <c r="I11" s="475" t="s">
        <v>303</v>
      </c>
      <c r="J11" s="476">
        <f>1172115*0.969623-2290</f>
        <v>1134219.662645</v>
      </c>
      <c r="K11" s="477">
        <v>0</v>
      </c>
      <c r="L11" s="478">
        <f>250088*0.969623</f>
        <v>242491.07682399999</v>
      </c>
      <c r="M11" s="477">
        <f>(441750-O11)*0.969623</f>
        <v>355234.71933199454</v>
      </c>
      <c r="N11" s="477">
        <v>0</v>
      </c>
      <c r="O11" s="478">
        <f>77748*0.969623</f>
        <v>75386.249003999998</v>
      </c>
      <c r="P11" s="479">
        <f>H11*(J11+M11)</f>
        <v>5808872.0897102794</v>
      </c>
      <c r="Q11" s="480"/>
      <c r="R11" s="481">
        <f>H11*(L11+O11)</f>
        <v>1239721.5707291998</v>
      </c>
      <c r="S11" s="482">
        <f>P11+R11</f>
        <v>7048593.6604394792</v>
      </c>
      <c r="T11" s="267"/>
      <c r="U11" s="242"/>
      <c r="V11" s="243"/>
      <c r="W11" s="271"/>
      <c r="X11" s="243"/>
      <c r="Y11" s="243"/>
      <c r="Z11" s="243"/>
    </row>
    <row r="12" spans="1:26" ht="15.75" customHeight="1" thickBot="1" x14ac:dyDescent="0.3">
      <c r="A12" s="267"/>
      <c r="B12" s="272"/>
      <c r="C12" s="273"/>
      <c r="D12" s="274"/>
      <c r="E12" s="275"/>
      <c r="F12" s="276"/>
      <c r="G12" s="276"/>
      <c r="H12" s="277"/>
      <c r="I12" s="278"/>
      <c r="J12" s="279"/>
      <c r="K12" s="279"/>
      <c r="L12" s="279"/>
      <c r="M12" s="279"/>
      <c r="N12" s="279"/>
      <c r="O12" s="279"/>
      <c r="P12" s="280"/>
      <c r="Q12" s="280"/>
      <c r="R12" s="280"/>
      <c r="S12" s="281"/>
      <c r="T12" s="267"/>
      <c r="U12" s="242"/>
      <c r="V12" s="243"/>
      <c r="W12" s="271"/>
      <c r="X12" s="243"/>
      <c r="Y12" s="243"/>
      <c r="Z12" s="243"/>
    </row>
    <row r="13" spans="1:26" ht="25.5" customHeight="1" thickBot="1" x14ac:dyDescent="0.3">
      <c r="A13" s="238"/>
      <c r="B13" s="635" t="s">
        <v>304</v>
      </c>
      <c r="C13" s="635"/>
      <c r="D13" s="256"/>
      <c r="E13" s="661" t="s">
        <v>4</v>
      </c>
      <c r="F13" s="651" t="s">
        <v>292</v>
      </c>
      <c r="G13" s="651"/>
      <c r="H13" s="651"/>
      <c r="I13" s="665" t="s">
        <v>293</v>
      </c>
      <c r="J13" s="649" t="s">
        <v>305</v>
      </c>
      <c r="K13" s="649"/>
      <c r="L13" s="649"/>
      <c r="M13" s="650"/>
      <c r="N13" s="650"/>
      <c r="O13" s="650"/>
      <c r="P13" s="651" t="s">
        <v>296</v>
      </c>
      <c r="Q13" s="651"/>
      <c r="R13" s="651"/>
      <c r="S13" s="651"/>
      <c r="T13" s="238"/>
      <c r="U13" s="242"/>
      <c r="V13" s="243"/>
      <c r="W13" s="243"/>
      <c r="X13" s="243"/>
      <c r="Y13" s="243"/>
      <c r="Z13" s="243"/>
    </row>
    <row r="14" spans="1:26" ht="31.35" customHeight="1" thickBot="1" x14ac:dyDescent="0.3">
      <c r="A14" s="238"/>
      <c r="B14" s="635"/>
      <c r="C14" s="635"/>
      <c r="D14" s="282"/>
      <c r="E14" s="661"/>
      <c r="F14" s="283" t="s">
        <v>297</v>
      </c>
      <c r="G14" s="284" t="s">
        <v>298</v>
      </c>
      <c r="H14" s="285" t="s">
        <v>299</v>
      </c>
      <c r="I14" s="665"/>
      <c r="J14" s="286" t="s">
        <v>297</v>
      </c>
      <c r="K14" s="287" t="s">
        <v>298</v>
      </c>
      <c r="L14" s="288" t="s">
        <v>299</v>
      </c>
      <c r="M14" s="289"/>
      <c r="N14" s="290"/>
      <c r="O14" s="291"/>
      <c r="P14" s="286" t="s">
        <v>297</v>
      </c>
      <c r="Q14" s="287" t="s">
        <v>298</v>
      </c>
      <c r="R14" s="287" t="s">
        <v>299</v>
      </c>
      <c r="S14" s="285" t="s">
        <v>300</v>
      </c>
      <c r="T14" s="238"/>
      <c r="U14" s="242"/>
      <c r="V14" s="243"/>
      <c r="W14" s="243"/>
      <c r="X14" s="243"/>
      <c r="Y14" s="243"/>
      <c r="Z14" s="243"/>
    </row>
    <row r="15" spans="1:26" ht="29.25" customHeight="1" thickBot="1" x14ac:dyDescent="0.3">
      <c r="A15" s="267"/>
      <c r="B15" s="662" t="s">
        <v>306</v>
      </c>
      <c r="C15" s="663" t="s">
        <v>307</v>
      </c>
      <c r="D15" s="483"/>
      <c r="E15" s="484" t="s">
        <v>4</v>
      </c>
      <c r="F15" s="485" t="s">
        <v>297</v>
      </c>
      <c r="G15" s="486" t="s">
        <v>298</v>
      </c>
      <c r="H15" s="487" t="s">
        <v>299</v>
      </c>
      <c r="I15" s="488" t="s">
        <v>293</v>
      </c>
      <c r="J15" s="489" t="s">
        <v>297</v>
      </c>
      <c r="K15" s="490" t="s">
        <v>298</v>
      </c>
      <c r="L15" s="491" t="s">
        <v>299</v>
      </c>
      <c r="M15" s="289"/>
      <c r="N15" s="290"/>
      <c r="O15" s="291"/>
      <c r="P15" s="486" t="s">
        <v>297</v>
      </c>
      <c r="Q15" s="486" t="s">
        <v>298</v>
      </c>
      <c r="R15" s="486" t="s">
        <v>299</v>
      </c>
      <c r="S15" s="487" t="s">
        <v>300</v>
      </c>
      <c r="T15" s="267"/>
      <c r="U15" s="242"/>
      <c r="V15" s="243"/>
      <c r="W15" s="269"/>
      <c r="X15" s="243"/>
      <c r="Y15" s="243"/>
      <c r="Z15" s="243"/>
    </row>
    <row r="16" spans="1:26" ht="60" customHeight="1" thickBot="1" x14ac:dyDescent="0.3">
      <c r="A16" s="267"/>
      <c r="B16" s="662"/>
      <c r="C16" s="663"/>
      <c r="D16" s="492">
        <v>1</v>
      </c>
      <c r="E16" s="493" t="s">
        <v>344</v>
      </c>
      <c r="F16" s="494">
        <v>0.3</v>
      </c>
      <c r="G16" s="495">
        <v>0</v>
      </c>
      <c r="H16" s="496">
        <v>0.3</v>
      </c>
      <c r="I16" s="497" t="s">
        <v>345</v>
      </c>
      <c r="J16" s="498">
        <f>351630/3</f>
        <v>117210</v>
      </c>
      <c r="K16" s="499">
        <v>0</v>
      </c>
      <c r="L16" s="500">
        <f>123945/3</f>
        <v>41315</v>
      </c>
      <c r="M16" s="305"/>
      <c r="N16" s="306"/>
      <c r="O16" s="307"/>
      <c r="P16" s="501">
        <f>F16*J16</f>
        <v>35163</v>
      </c>
      <c r="Q16" s="502">
        <f>G16*K16</f>
        <v>0</v>
      </c>
      <c r="R16" s="503">
        <f>H16*L16</f>
        <v>12394.5</v>
      </c>
      <c r="S16" s="504">
        <f>P16+Q16+R16</f>
        <v>47557.5</v>
      </c>
      <c r="T16" s="267"/>
      <c r="U16" s="242"/>
      <c r="V16" s="243"/>
      <c r="W16" s="269"/>
      <c r="X16" s="243"/>
      <c r="Y16" s="243"/>
      <c r="Z16" s="243"/>
    </row>
    <row r="17" spans="1:26" ht="29.25" customHeight="1" thickBot="1" x14ac:dyDescent="0.3">
      <c r="A17" s="267"/>
      <c r="B17" s="662"/>
      <c r="C17" s="654" t="s">
        <v>308</v>
      </c>
      <c r="D17" s="292"/>
      <c r="E17" s="293" t="s">
        <v>4</v>
      </c>
      <c r="F17" s="294" t="s">
        <v>297</v>
      </c>
      <c r="G17" s="295" t="s">
        <v>298</v>
      </c>
      <c r="H17" s="296" t="s">
        <v>299</v>
      </c>
      <c r="I17" s="297" t="s">
        <v>293</v>
      </c>
      <c r="J17" s="298" t="s">
        <v>297</v>
      </c>
      <c r="K17" s="299" t="s">
        <v>298</v>
      </c>
      <c r="L17" s="300" t="s">
        <v>299</v>
      </c>
      <c r="M17" s="289"/>
      <c r="N17" s="290"/>
      <c r="O17" s="291"/>
      <c r="P17" s="295" t="s">
        <v>297</v>
      </c>
      <c r="Q17" s="295" t="s">
        <v>298</v>
      </c>
      <c r="R17" s="295" t="s">
        <v>299</v>
      </c>
      <c r="S17" s="296" t="s">
        <v>300</v>
      </c>
      <c r="T17" s="267"/>
      <c r="U17" s="242"/>
      <c r="V17" s="243"/>
      <c r="W17" s="269"/>
      <c r="X17" s="243"/>
      <c r="Y17" s="243"/>
      <c r="Z17" s="243"/>
    </row>
    <row r="18" spans="1:26" ht="28.5" customHeight="1" thickBot="1" x14ac:dyDescent="0.3">
      <c r="A18" s="267"/>
      <c r="B18" s="662"/>
      <c r="C18" s="654"/>
      <c r="D18" s="301">
        <v>1</v>
      </c>
      <c r="E18" s="309"/>
      <c r="F18" s="310"/>
      <c r="G18" s="302"/>
      <c r="H18" s="311"/>
      <c r="I18" s="303"/>
      <c r="J18" s="312"/>
      <c r="K18" s="304"/>
      <c r="L18" s="313"/>
      <c r="M18" s="314"/>
      <c r="N18" s="306"/>
      <c r="O18" s="315"/>
      <c r="P18" s="316"/>
      <c r="Q18" s="317"/>
      <c r="R18" s="317"/>
      <c r="S18" s="308"/>
      <c r="T18" s="267"/>
      <c r="U18" s="242"/>
      <c r="V18" s="243"/>
      <c r="W18" s="269"/>
      <c r="X18" s="243"/>
      <c r="Y18" s="243"/>
      <c r="Z18" s="243"/>
    </row>
    <row r="19" spans="1:26" ht="29.25" customHeight="1" thickBot="1" x14ac:dyDescent="0.3">
      <c r="A19" s="267"/>
      <c r="B19" s="662"/>
      <c r="C19" s="654" t="s">
        <v>309</v>
      </c>
      <c r="D19" s="292"/>
      <c r="E19" s="293" t="s">
        <v>4</v>
      </c>
      <c r="F19" s="258" t="s">
        <v>297</v>
      </c>
      <c r="G19" s="295" t="s">
        <v>298</v>
      </c>
      <c r="H19" s="266" t="s">
        <v>299</v>
      </c>
      <c r="I19" s="297" t="s">
        <v>293</v>
      </c>
      <c r="J19" s="298" t="s">
        <v>297</v>
      </c>
      <c r="K19" s="262" t="s">
        <v>298</v>
      </c>
      <c r="L19" s="263" t="s">
        <v>299</v>
      </c>
      <c r="M19" s="289"/>
      <c r="N19" s="290"/>
      <c r="O19" s="291"/>
      <c r="P19" s="295" t="s">
        <v>297</v>
      </c>
      <c r="Q19" s="295" t="s">
        <v>298</v>
      </c>
      <c r="R19" s="295" t="s">
        <v>299</v>
      </c>
      <c r="S19" s="295" t="s">
        <v>300</v>
      </c>
      <c r="T19" s="267"/>
      <c r="U19" s="242"/>
      <c r="V19" s="243"/>
      <c r="W19" s="269"/>
      <c r="X19" s="243"/>
      <c r="Y19" s="243"/>
      <c r="Z19" s="243"/>
    </row>
    <row r="20" spans="1:26" ht="28.5" customHeight="1" thickBot="1" x14ac:dyDescent="0.3">
      <c r="A20" s="267"/>
      <c r="B20" s="662"/>
      <c r="C20" s="654"/>
      <c r="D20" s="318">
        <v>1</v>
      </c>
      <c r="E20" s="319"/>
      <c r="F20" s="320"/>
      <c r="G20" s="321"/>
      <c r="H20" s="322"/>
      <c r="I20" s="323"/>
      <c r="J20" s="324"/>
      <c r="K20" s="325"/>
      <c r="L20" s="326"/>
      <c r="M20" s="314"/>
      <c r="N20" s="306"/>
      <c r="O20" s="315"/>
      <c r="P20" s="327"/>
      <c r="Q20" s="328"/>
      <c r="R20" s="328"/>
      <c r="S20" s="308"/>
      <c r="T20" s="267"/>
      <c r="U20" s="242"/>
      <c r="V20" s="243"/>
      <c r="W20" s="269"/>
      <c r="X20" s="243"/>
      <c r="Y20" s="243"/>
      <c r="Z20" s="243"/>
    </row>
    <row r="21" spans="1:26" ht="28.5" customHeight="1" thickBot="1" x14ac:dyDescent="0.3">
      <c r="A21" s="267"/>
      <c r="B21" s="662"/>
      <c r="C21" s="664" t="s">
        <v>310</v>
      </c>
      <c r="D21" s="505"/>
      <c r="E21" s="506" t="s">
        <v>4</v>
      </c>
      <c r="F21" s="507" t="s">
        <v>297</v>
      </c>
      <c r="G21" s="508" t="s">
        <v>298</v>
      </c>
      <c r="H21" s="509" t="s">
        <v>299</v>
      </c>
      <c r="I21" s="510" t="s">
        <v>293</v>
      </c>
      <c r="J21" s="511" t="s">
        <v>297</v>
      </c>
      <c r="K21" s="512" t="s">
        <v>298</v>
      </c>
      <c r="L21" s="513" t="s">
        <v>299</v>
      </c>
      <c r="M21" s="289"/>
      <c r="N21" s="290"/>
      <c r="O21" s="291"/>
      <c r="P21" s="508" t="s">
        <v>297</v>
      </c>
      <c r="Q21" s="508" t="s">
        <v>298</v>
      </c>
      <c r="R21" s="508" t="s">
        <v>299</v>
      </c>
      <c r="S21" s="508" t="s">
        <v>300</v>
      </c>
      <c r="T21" s="267"/>
      <c r="U21" s="242"/>
      <c r="V21" s="243"/>
      <c r="W21" s="243"/>
      <c r="X21" s="243"/>
      <c r="Y21" s="243"/>
      <c r="Z21" s="243"/>
    </row>
    <row r="22" spans="1:26" ht="28.5" customHeight="1" thickBot="1" x14ac:dyDescent="0.3">
      <c r="A22" s="267"/>
      <c r="B22" s="662"/>
      <c r="C22" s="664"/>
      <c r="D22" s="505">
        <v>1</v>
      </c>
      <c r="E22" s="514" t="s">
        <v>346</v>
      </c>
      <c r="F22" s="515">
        <v>1900</v>
      </c>
      <c r="G22" s="516">
        <v>0</v>
      </c>
      <c r="H22" s="517">
        <v>1900</v>
      </c>
      <c r="I22" s="518" t="s">
        <v>314</v>
      </c>
      <c r="J22" s="519">
        <v>110</v>
      </c>
      <c r="K22" s="520">
        <v>0</v>
      </c>
      <c r="L22" s="521">
        <v>15</v>
      </c>
      <c r="M22" s="314"/>
      <c r="N22" s="306"/>
      <c r="O22" s="315"/>
      <c r="P22" s="522">
        <f>F22*J22</f>
        <v>209000</v>
      </c>
      <c r="Q22" s="522">
        <f t="shared" ref="Q22" si="0">G22*K22</f>
        <v>0</v>
      </c>
      <c r="R22" s="522">
        <f>H22*L22</f>
        <v>28500</v>
      </c>
      <c r="S22" s="523">
        <f>P22+Q22+R22</f>
        <v>237500</v>
      </c>
      <c r="T22" s="267"/>
      <c r="U22" s="242"/>
      <c r="V22" s="243"/>
      <c r="W22" s="243"/>
      <c r="X22" s="243"/>
      <c r="Y22" s="243"/>
      <c r="Z22" s="243"/>
    </row>
    <row r="23" spans="1:26" ht="28.5" customHeight="1" thickBot="1" x14ac:dyDescent="0.3">
      <c r="A23" s="267"/>
      <c r="B23" s="662"/>
      <c r="C23" s="654" t="s">
        <v>311</v>
      </c>
      <c r="D23" s="301"/>
      <c r="E23" s="293" t="s">
        <v>4</v>
      </c>
      <c r="F23" s="258" t="s">
        <v>297</v>
      </c>
      <c r="G23" s="259" t="s">
        <v>298</v>
      </c>
      <c r="H23" s="266" t="s">
        <v>299</v>
      </c>
      <c r="I23" s="329" t="s">
        <v>293</v>
      </c>
      <c r="J23" s="264" t="s">
        <v>297</v>
      </c>
      <c r="K23" s="262" t="s">
        <v>298</v>
      </c>
      <c r="L23" s="263" t="s">
        <v>299</v>
      </c>
      <c r="M23" s="289"/>
      <c r="N23" s="290"/>
      <c r="O23" s="291"/>
      <c r="P23" s="259" t="s">
        <v>297</v>
      </c>
      <c r="Q23" s="259" t="s">
        <v>298</v>
      </c>
      <c r="R23" s="259" t="s">
        <v>299</v>
      </c>
      <c r="S23" s="259" t="s">
        <v>300</v>
      </c>
      <c r="T23" s="267"/>
      <c r="U23" s="242"/>
      <c r="V23" s="243"/>
      <c r="W23" s="243"/>
      <c r="X23" s="243"/>
      <c r="Y23" s="243"/>
      <c r="Z23" s="243"/>
    </row>
    <row r="24" spans="1:26" ht="28.5" customHeight="1" thickBot="1" x14ac:dyDescent="0.3">
      <c r="A24" s="267"/>
      <c r="B24" s="662"/>
      <c r="C24" s="654"/>
      <c r="D24" s="301">
        <v>1</v>
      </c>
      <c r="E24" s="309"/>
      <c r="F24" s="310"/>
      <c r="G24" s="302"/>
      <c r="H24" s="311"/>
      <c r="I24" s="303"/>
      <c r="J24" s="312"/>
      <c r="K24" s="304"/>
      <c r="L24" s="313"/>
      <c r="M24" s="314"/>
      <c r="N24" s="306"/>
      <c r="O24" s="315"/>
      <c r="P24" s="316"/>
      <c r="Q24" s="317"/>
      <c r="R24" s="333"/>
      <c r="S24" s="308"/>
      <c r="T24" s="267"/>
      <c r="U24" s="242"/>
      <c r="V24" s="243"/>
      <c r="W24" s="243"/>
      <c r="X24" s="243"/>
      <c r="Y24" s="243"/>
      <c r="Z24" s="243"/>
    </row>
    <row r="25" spans="1:26" ht="28.5" customHeight="1" x14ac:dyDescent="0.25">
      <c r="A25" s="267"/>
      <c r="B25" s="662"/>
      <c r="C25" s="334"/>
      <c r="D25" s="335"/>
      <c r="E25" s="330"/>
      <c r="F25" s="336"/>
      <c r="G25" s="331"/>
      <c r="H25" s="337"/>
      <c r="I25" s="338"/>
      <c r="J25" s="339"/>
      <c r="K25" s="332"/>
      <c r="L25" s="340"/>
      <c r="M25" s="341"/>
      <c r="N25" s="342"/>
      <c r="O25" s="343"/>
      <c r="P25" s="344"/>
      <c r="Q25" s="344"/>
      <c r="R25" s="345" t="s">
        <v>312</v>
      </c>
      <c r="S25" s="346">
        <v>9.884736290604261E-2</v>
      </c>
      <c r="T25" s="267"/>
      <c r="U25" s="242"/>
      <c r="V25" s="243"/>
      <c r="W25" s="243"/>
      <c r="X25" s="243"/>
      <c r="Y25" s="243"/>
      <c r="Z25" s="243"/>
    </row>
    <row r="26" spans="1:26" ht="29.25" customHeight="1" x14ac:dyDescent="0.25">
      <c r="A26" s="267"/>
      <c r="B26" s="653" t="s">
        <v>313</v>
      </c>
      <c r="C26" s="653"/>
      <c r="D26" s="301"/>
      <c r="E26" s="334" t="s">
        <v>4</v>
      </c>
      <c r="F26" s="258" t="s">
        <v>297</v>
      </c>
      <c r="G26" s="259" t="s">
        <v>298</v>
      </c>
      <c r="H26" s="266" t="s">
        <v>299</v>
      </c>
      <c r="I26" s="329" t="s">
        <v>293</v>
      </c>
      <c r="J26" s="264" t="s">
        <v>297</v>
      </c>
      <c r="K26" s="262" t="s">
        <v>298</v>
      </c>
      <c r="L26" s="263" t="s">
        <v>299</v>
      </c>
      <c r="M26" s="289"/>
      <c r="N26" s="290"/>
      <c r="O26" s="291"/>
      <c r="P26" s="259" t="s">
        <v>297</v>
      </c>
      <c r="Q26" s="259" t="s">
        <v>298</v>
      </c>
      <c r="R26" s="259" t="s">
        <v>299</v>
      </c>
      <c r="S26" s="259" t="s">
        <v>300</v>
      </c>
      <c r="T26" s="267"/>
      <c r="U26" s="242"/>
      <c r="V26" s="243"/>
      <c r="W26" s="243"/>
      <c r="X26" s="243"/>
      <c r="Y26" s="243"/>
      <c r="Z26" s="243"/>
    </row>
    <row r="27" spans="1:26" ht="29.25" customHeight="1" x14ac:dyDescent="0.25">
      <c r="A27" s="267"/>
      <c r="B27" s="653"/>
      <c r="C27" s="653"/>
      <c r="D27" s="292">
        <v>1</v>
      </c>
      <c r="E27" s="347"/>
      <c r="F27" s="348"/>
      <c r="G27" s="349"/>
      <c r="H27" s="350"/>
      <c r="I27" s="351" t="s">
        <v>314</v>
      </c>
      <c r="J27" s="352"/>
      <c r="K27" s="353"/>
      <c r="L27" s="354"/>
      <c r="M27" s="314"/>
      <c r="N27" s="306"/>
      <c r="O27" s="315"/>
      <c r="P27" s="355"/>
      <c r="Q27" s="356"/>
      <c r="R27" s="357"/>
      <c r="S27" s="308">
        <v>0</v>
      </c>
      <c r="T27" s="267"/>
      <c r="U27" s="242"/>
      <c r="V27" s="243"/>
      <c r="W27" s="243"/>
      <c r="X27" s="243"/>
      <c r="Y27" s="243"/>
      <c r="Z27" s="243"/>
    </row>
    <row r="28" spans="1:26" ht="29.25" customHeight="1" x14ac:dyDescent="0.25">
      <c r="A28" s="267"/>
      <c r="B28" s="653" t="s">
        <v>315</v>
      </c>
      <c r="C28" s="653"/>
      <c r="D28" s="301"/>
      <c r="E28" s="358" t="s">
        <v>4</v>
      </c>
      <c r="F28" s="359" t="s">
        <v>297</v>
      </c>
      <c r="G28" s="360" t="s">
        <v>298</v>
      </c>
      <c r="H28" s="296" t="s">
        <v>299</v>
      </c>
      <c r="I28" s="361" t="s">
        <v>293</v>
      </c>
      <c r="J28" s="362" t="s">
        <v>297</v>
      </c>
      <c r="K28" s="363" t="s">
        <v>298</v>
      </c>
      <c r="L28" s="300" t="s">
        <v>299</v>
      </c>
      <c r="M28" s="364"/>
      <c r="N28" s="365"/>
      <c r="O28" s="291"/>
      <c r="P28" s="295" t="s">
        <v>297</v>
      </c>
      <c r="Q28" s="295" t="s">
        <v>298</v>
      </c>
      <c r="R28" s="295" t="s">
        <v>299</v>
      </c>
      <c r="S28" s="295" t="s">
        <v>300</v>
      </c>
      <c r="T28" s="267"/>
      <c r="U28" s="242"/>
      <c r="V28" s="243"/>
      <c r="W28" s="243"/>
      <c r="X28" s="243"/>
      <c r="Y28" s="243"/>
      <c r="Z28" s="243"/>
    </row>
    <row r="29" spans="1:26" ht="28.5" customHeight="1" x14ac:dyDescent="0.25">
      <c r="A29" s="267"/>
      <c r="B29" s="653"/>
      <c r="C29" s="653"/>
      <c r="D29" s="366">
        <v>1</v>
      </c>
      <c r="E29" s="367"/>
      <c r="F29" s="368"/>
      <c r="G29" s="369"/>
      <c r="H29" s="370"/>
      <c r="I29" s="371"/>
      <c r="J29" s="372"/>
      <c r="K29" s="373"/>
      <c r="L29" s="374"/>
      <c r="M29" s="375"/>
      <c r="N29" s="376"/>
      <c r="O29" s="377"/>
      <c r="P29" s="378"/>
      <c r="Q29" s="379"/>
      <c r="R29" s="380"/>
      <c r="S29" s="308"/>
      <c r="T29" s="267"/>
      <c r="U29" s="242"/>
      <c r="V29" s="243"/>
      <c r="W29" s="243"/>
      <c r="X29" s="243"/>
      <c r="Y29" s="243"/>
      <c r="Z29" s="243"/>
    </row>
    <row r="30" spans="1:26" ht="38.25" customHeight="1" x14ac:dyDescent="0.25">
      <c r="A30" s="238"/>
      <c r="B30" s="381"/>
      <c r="C30" s="382"/>
      <c r="D30" s="382"/>
      <c r="E30" s="382"/>
      <c r="F30" s="382"/>
      <c r="G30" s="382"/>
      <c r="H30" s="382"/>
      <c r="I30" s="382"/>
      <c r="J30" s="382"/>
      <c r="K30" s="382"/>
      <c r="L30" s="382"/>
      <c r="M30" s="382"/>
      <c r="N30" s="382"/>
      <c r="O30" s="383"/>
      <c r="P30" s="384"/>
      <c r="Q30" s="268"/>
      <c r="R30" s="385" t="s">
        <v>316</v>
      </c>
      <c r="S30" s="308">
        <f>S22+S16+S11</f>
        <v>7333651.1604394792</v>
      </c>
      <c r="T30" s="267"/>
      <c r="U30" s="242"/>
      <c r="V30" s="243"/>
      <c r="W30" s="243"/>
      <c r="X30" s="243"/>
      <c r="Y30" s="243"/>
      <c r="Z30" s="243"/>
    </row>
    <row r="31" spans="1:26" ht="16.5" thickBot="1" x14ac:dyDescent="0.3">
      <c r="A31" s="238"/>
      <c r="B31" s="248"/>
      <c r="C31" s="248"/>
      <c r="D31" s="239"/>
      <c r="E31" s="240"/>
      <c r="F31" s="241"/>
      <c r="G31" s="241"/>
      <c r="H31" s="386"/>
      <c r="I31" s="238"/>
      <c r="J31" s="239"/>
      <c r="K31" s="239"/>
      <c r="L31" s="387"/>
      <c r="M31" s="239"/>
      <c r="N31" s="239"/>
      <c r="O31" s="387"/>
      <c r="P31" s="388"/>
      <c r="Q31" s="388"/>
      <c r="R31" s="388"/>
      <c r="S31" s="388"/>
      <c r="T31" s="238"/>
      <c r="U31" s="242"/>
      <c r="V31" s="243"/>
      <c r="W31" s="243"/>
      <c r="X31" s="243"/>
      <c r="Y31" s="243"/>
      <c r="Z31" s="243"/>
    </row>
    <row r="32" spans="1:26" ht="15.75" customHeight="1" thickBot="1" x14ac:dyDescent="0.3">
      <c r="A32" s="238"/>
      <c r="B32" s="635" t="s">
        <v>317</v>
      </c>
      <c r="C32" s="635"/>
      <c r="D32" s="256"/>
      <c r="E32" s="661" t="s">
        <v>4</v>
      </c>
      <c r="F32" s="651" t="s">
        <v>292</v>
      </c>
      <c r="G32" s="651"/>
      <c r="H32" s="651"/>
      <c r="I32" s="655" t="s">
        <v>293</v>
      </c>
      <c r="J32" s="649" t="s">
        <v>302</v>
      </c>
      <c r="K32" s="649"/>
      <c r="L32" s="649"/>
      <c r="M32" s="650"/>
      <c r="N32" s="650"/>
      <c r="O32" s="650"/>
      <c r="P32" s="651" t="s">
        <v>296</v>
      </c>
      <c r="Q32" s="651"/>
      <c r="R32" s="651"/>
      <c r="S32" s="651"/>
      <c r="T32" s="238"/>
      <c r="U32" s="242"/>
      <c r="V32" s="243"/>
      <c r="W32" s="243"/>
      <c r="X32" s="243"/>
      <c r="Y32" s="243"/>
      <c r="Z32" s="243"/>
    </row>
    <row r="33" spans="1:26" ht="32.25" thickBot="1" x14ac:dyDescent="0.3">
      <c r="A33" s="238"/>
      <c r="B33" s="635"/>
      <c r="C33" s="635"/>
      <c r="D33" s="257"/>
      <c r="E33" s="661"/>
      <c r="F33" s="258" t="s">
        <v>297</v>
      </c>
      <c r="G33" s="259" t="s">
        <v>298</v>
      </c>
      <c r="H33" s="260" t="s">
        <v>299</v>
      </c>
      <c r="I33" s="655"/>
      <c r="J33" s="261" t="s">
        <v>297</v>
      </c>
      <c r="K33" s="262" t="s">
        <v>298</v>
      </c>
      <c r="L33" s="263" t="s">
        <v>299</v>
      </c>
      <c r="M33" s="289"/>
      <c r="N33" s="290"/>
      <c r="O33" s="291"/>
      <c r="P33" s="264" t="s">
        <v>297</v>
      </c>
      <c r="Q33" s="265" t="s">
        <v>298</v>
      </c>
      <c r="R33" s="262" t="s">
        <v>299</v>
      </c>
      <c r="S33" s="266" t="s">
        <v>300</v>
      </c>
      <c r="T33" s="238"/>
      <c r="U33" s="242"/>
      <c r="V33" s="243"/>
      <c r="W33" s="243"/>
      <c r="X33" s="243"/>
      <c r="Y33" s="243"/>
      <c r="Z33" s="243"/>
    </row>
    <row r="34" spans="1:26" ht="29.25" customHeight="1" thickBot="1" x14ac:dyDescent="0.3">
      <c r="A34" s="389"/>
      <c r="B34" s="652" t="s">
        <v>318</v>
      </c>
      <c r="C34" s="652"/>
      <c r="D34" s="528"/>
      <c r="E34" s="529" t="s">
        <v>4</v>
      </c>
      <c r="F34" s="524" t="s">
        <v>297</v>
      </c>
      <c r="G34" s="525" t="s">
        <v>298</v>
      </c>
      <c r="H34" s="530" t="s">
        <v>299</v>
      </c>
      <c r="I34" s="531" t="s">
        <v>293</v>
      </c>
      <c r="J34" s="532" t="s">
        <v>297</v>
      </c>
      <c r="K34" s="533" t="s">
        <v>298</v>
      </c>
      <c r="L34" s="534" t="s">
        <v>299</v>
      </c>
      <c r="M34" s="289"/>
      <c r="N34" s="290"/>
      <c r="O34" s="291"/>
      <c r="P34" s="524" t="s">
        <v>297</v>
      </c>
      <c r="Q34" s="525" t="s">
        <v>298</v>
      </c>
      <c r="R34" s="525" t="s">
        <v>299</v>
      </c>
      <c r="S34" s="525" t="s">
        <v>300</v>
      </c>
      <c r="T34" s="389"/>
      <c r="U34" s="242"/>
      <c r="V34" s="243"/>
      <c r="W34" s="243"/>
      <c r="X34" s="243"/>
      <c r="Y34" s="243"/>
      <c r="Z34" s="243"/>
    </row>
    <row r="35" spans="1:26" ht="36" customHeight="1" x14ac:dyDescent="0.25">
      <c r="A35" s="267"/>
      <c r="B35" s="652"/>
      <c r="C35" s="652"/>
      <c r="D35" s="535">
        <v>1</v>
      </c>
      <c r="E35" s="536" t="s">
        <v>347</v>
      </c>
      <c r="F35" s="537">
        <v>5.2</v>
      </c>
      <c r="G35" s="538">
        <v>0</v>
      </c>
      <c r="H35" s="539">
        <v>5.2</v>
      </c>
      <c r="I35" s="540" t="s">
        <v>303</v>
      </c>
      <c r="J35" s="541">
        <v>201187</v>
      </c>
      <c r="K35" s="542">
        <v>0</v>
      </c>
      <c r="L35" s="543">
        <v>0</v>
      </c>
      <c r="M35" s="305"/>
      <c r="N35" s="306"/>
      <c r="O35" s="390"/>
      <c r="P35" s="526">
        <f>F35*J35</f>
        <v>1046172.4</v>
      </c>
      <c r="Q35" s="526"/>
      <c r="R35" s="526"/>
      <c r="S35" s="527">
        <f>P35+Q35+R35</f>
        <v>1046172.4</v>
      </c>
      <c r="T35" s="267"/>
      <c r="U35" s="242"/>
      <c r="V35" s="243"/>
      <c r="W35" s="243"/>
      <c r="X35" s="243"/>
      <c r="Y35" s="243"/>
      <c r="Z35" s="243"/>
    </row>
    <row r="36" spans="1:26" ht="29.25" customHeight="1" x14ac:dyDescent="0.25">
      <c r="A36" s="238"/>
      <c r="B36" s="653" t="s">
        <v>319</v>
      </c>
      <c r="C36" s="654" t="s">
        <v>308</v>
      </c>
      <c r="D36" s="301"/>
      <c r="E36" s="293" t="s">
        <v>4</v>
      </c>
      <c r="F36" s="258" t="s">
        <v>297</v>
      </c>
      <c r="G36" s="259" t="s">
        <v>298</v>
      </c>
      <c r="H36" s="266" t="s">
        <v>299</v>
      </c>
      <c r="I36" s="329" t="s">
        <v>293</v>
      </c>
      <c r="J36" s="264" t="s">
        <v>297</v>
      </c>
      <c r="K36" s="262" t="s">
        <v>298</v>
      </c>
      <c r="L36" s="263" t="s">
        <v>299</v>
      </c>
      <c r="M36" s="289"/>
      <c r="N36" s="290"/>
      <c r="O36" s="291"/>
      <c r="P36" s="259" t="s">
        <v>297</v>
      </c>
      <c r="Q36" s="259" t="s">
        <v>298</v>
      </c>
      <c r="R36" s="259" t="s">
        <v>299</v>
      </c>
      <c r="S36" s="259" t="s">
        <v>300</v>
      </c>
      <c r="T36" s="238"/>
      <c r="U36" s="242"/>
      <c r="V36" s="243"/>
      <c r="W36" s="243"/>
      <c r="X36" s="243"/>
      <c r="Y36" s="243"/>
      <c r="Z36" s="243"/>
    </row>
    <row r="37" spans="1:26" ht="29.25" customHeight="1" x14ac:dyDescent="0.25">
      <c r="A37" s="238"/>
      <c r="B37" s="653"/>
      <c r="C37" s="654"/>
      <c r="D37" s="292">
        <v>1</v>
      </c>
      <c r="E37" s="297"/>
      <c r="F37" s="294"/>
      <c r="G37" s="391"/>
      <c r="H37" s="392"/>
      <c r="I37" s="297"/>
      <c r="J37" s="298"/>
      <c r="K37" s="393"/>
      <c r="L37" s="394"/>
      <c r="M37" s="289"/>
      <c r="N37" s="290"/>
      <c r="O37" s="291"/>
      <c r="P37" s="395"/>
      <c r="Q37" s="295"/>
      <c r="R37" s="396"/>
      <c r="S37" s="308"/>
      <c r="T37" s="238"/>
      <c r="U37" s="242"/>
      <c r="V37" s="243"/>
      <c r="W37" s="243"/>
      <c r="X37" s="243"/>
      <c r="Y37" s="243"/>
      <c r="Z37" s="243"/>
    </row>
    <row r="38" spans="1:26" ht="29.25" customHeight="1" x14ac:dyDescent="0.25">
      <c r="A38" s="238"/>
      <c r="B38" s="653"/>
      <c r="C38" s="654" t="s">
        <v>320</v>
      </c>
      <c r="D38" s="301"/>
      <c r="E38" s="293" t="s">
        <v>4</v>
      </c>
      <c r="F38" s="258" t="s">
        <v>297</v>
      </c>
      <c r="G38" s="259" t="s">
        <v>298</v>
      </c>
      <c r="H38" s="266" t="s">
        <v>299</v>
      </c>
      <c r="I38" s="329" t="s">
        <v>293</v>
      </c>
      <c r="J38" s="264" t="s">
        <v>297</v>
      </c>
      <c r="K38" s="262" t="s">
        <v>298</v>
      </c>
      <c r="L38" s="263" t="s">
        <v>299</v>
      </c>
      <c r="M38" s="289"/>
      <c r="N38" s="290"/>
      <c r="O38" s="291"/>
      <c r="P38" s="259" t="s">
        <v>297</v>
      </c>
      <c r="Q38" s="259" t="s">
        <v>298</v>
      </c>
      <c r="R38" s="259" t="s">
        <v>299</v>
      </c>
      <c r="S38" s="259" t="s">
        <v>300</v>
      </c>
      <c r="T38" s="238"/>
      <c r="U38" s="242"/>
      <c r="V38" s="243"/>
      <c r="W38" s="243"/>
      <c r="X38" s="243"/>
      <c r="Y38" s="243"/>
      <c r="Z38" s="243"/>
    </row>
    <row r="39" spans="1:26" ht="28.5" customHeight="1" x14ac:dyDescent="0.25">
      <c r="A39" s="238"/>
      <c r="B39" s="653"/>
      <c r="C39" s="654"/>
      <c r="D39" s="301">
        <v>1</v>
      </c>
      <c r="E39" s="397"/>
      <c r="F39" s="259"/>
      <c r="G39" s="398"/>
      <c r="H39" s="399"/>
      <c r="I39" s="400"/>
      <c r="J39" s="264"/>
      <c r="K39" s="401"/>
      <c r="L39" s="402"/>
      <c r="M39" s="403"/>
      <c r="N39" s="404"/>
      <c r="O39" s="405"/>
      <c r="P39" s="406"/>
      <c r="Q39" s="407"/>
      <c r="R39" s="259"/>
      <c r="S39" s="308"/>
      <c r="T39" s="238"/>
      <c r="U39" s="242"/>
      <c r="V39" s="243"/>
      <c r="W39" s="243"/>
      <c r="X39" s="243"/>
      <c r="Y39" s="243"/>
      <c r="Z39" s="243"/>
    </row>
    <row r="40" spans="1:26" ht="34.5" customHeight="1" thickBot="1" x14ac:dyDescent="0.3">
      <c r="A40" s="238"/>
      <c r="B40" s="408"/>
      <c r="C40" s="409"/>
      <c r="D40" s="410"/>
      <c r="E40" s="411"/>
      <c r="F40" s="412"/>
      <c r="G40" s="412"/>
      <c r="H40" s="413"/>
      <c r="I40" s="414"/>
      <c r="J40" s="415"/>
      <c r="K40" s="415"/>
      <c r="L40" s="416"/>
      <c r="M40" s="415"/>
      <c r="N40" s="415"/>
      <c r="O40" s="416"/>
      <c r="P40" s="417"/>
      <c r="Q40" s="418"/>
      <c r="R40" s="419" t="s">
        <v>321</v>
      </c>
      <c r="S40" s="270"/>
      <c r="T40" s="238"/>
      <c r="U40" s="242"/>
      <c r="V40" s="243"/>
      <c r="W40" s="243"/>
      <c r="X40" s="243"/>
      <c r="Y40" s="243"/>
      <c r="Z40" s="243"/>
    </row>
    <row r="41" spans="1:26" ht="16.5" customHeight="1" thickBot="1" x14ac:dyDescent="0.3">
      <c r="A41" s="238"/>
      <c r="B41" s="238"/>
      <c r="C41" s="238"/>
      <c r="D41" s="239"/>
      <c r="E41" s="240"/>
      <c r="F41" s="241"/>
      <c r="G41" s="241"/>
      <c r="H41" s="241"/>
      <c r="I41" s="238"/>
      <c r="J41" s="239"/>
      <c r="K41" s="239"/>
      <c r="L41" s="239"/>
      <c r="M41" s="239"/>
      <c r="N41" s="239"/>
      <c r="O41" s="239"/>
      <c r="P41" s="241"/>
      <c r="Q41" s="241"/>
      <c r="R41" s="241"/>
      <c r="S41" s="241"/>
      <c r="T41" s="238"/>
      <c r="U41" s="242"/>
      <c r="V41" s="243"/>
      <c r="W41" s="243"/>
      <c r="X41" s="243"/>
      <c r="Y41" s="243"/>
      <c r="Z41" s="243"/>
    </row>
    <row r="42" spans="1:26" ht="32.25" customHeight="1" thickBot="1" x14ac:dyDescent="0.3">
      <c r="A42" s="238"/>
      <c r="B42" s="656" t="s">
        <v>322</v>
      </c>
      <c r="C42" s="656"/>
      <c r="D42" s="657" t="s">
        <v>323</v>
      </c>
      <c r="E42" s="657"/>
      <c r="F42" s="657"/>
      <c r="G42" s="657"/>
      <c r="H42" s="657"/>
      <c r="I42" s="657"/>
      <c r="J42" s="657"/>
      <c r="K42" s="657"/>
      <c r="L42" s="657"/>
      <c r="M42" s="657"/>
      <c r="N42" s="657"/>
      <c r="O42" s="657"/>
      <c r="P42" s="658" t="s">
        <v>324</v>
      </c>
      <c r="Q42" s="658"/>
      <c r="R42" s="658"/>
      <c r="S42" s="658"/>
      <c r="T42" s="238"/>
      <c r="U42" s="238"/>
      <c r="V42" s="420"/>
      <c r="W42" s="420"/>
      <c r="X42" s="420"/>
      <c r="Y42" s="420"/>
      <c r="Z42" s="420"/>
    </row>
    <row r="43" spans="1:26" ht="26.25" customHeight="1" x14ac:dyDescent="0.25">
      <c r="A43" s="238"/>
      <c r="B43" s="659" t="s">
        <v>325</v>
      </c>
      <c r="C43" s="659"/>
      <c r="D43" s="546">
        <v>1</v>
      </c>
      <c r="E43" s="660" t="s">
        <v>349</v>
      </c>
      <c r="F43" s="660"/>
      <c r="G43" s="660"/>
      <c r="H43" s="660"/>
      <c r="I43" s="660"/>
      <c r="J43" s="660"/>
      <c r="K43" s="660"/>
      <c r="L43" s="660"/>
      <c r="M43" s="660"/>
      <c r="N43" s="660"/>
      <c r="O43" s="660"/>
      <c r="P43" s="422"/>
      <c r="Q43" s="422"/>
      <c r="R43" s="422"/>
      <c r="S43" s="544">
        <v>113750</v>
      </c>
      <c r="T43" s="242"/>
      <c r="U43" s="242"/>
      <c r="V43" s="243"/>
      <c r="W43" s="243"/>
      <c r="X43" s="243"/>
      <c r="Y43" s="243"/>
      <c r="Z43" s="243"/>
    </row>
    <row r="44" spans="1:26" ht="26.85" customHeight="1" thickBot="1" x14ac:dyDescent="0.3">
      <c r="A44" s="238"/>
      <c r="B44" s="647" t="s">
        <v>326</v>
      </c>
      <c r="C44" s="647"/>
      <c r="D44" s="547">
        <v>2</v>
      </c>
      <c r="E44" s="648" t="s">
        <v>348</v>
      </c>
      <c r="F44" s="648"/>
      <c r="G44" s="648"/>
      <c r="H44" s="648"/>
      <c r="I44" s="648"/>
      <c r="J44" s="648"/>
      <c r="K44" s="648"/>
      <c r="L44" s="648"/>
      <c r="M44" s="648"/>
      <c r="N44" s="648"/>
      <c r="O44" s="648"/>
      <c r="P44" s="425"/>
      <c r="Q44" s="425"/>
      <c r="R44" s="425"/>
      <c r="S44" s="545">
        <v>16250</v>
      </c>
      <c r="T44" s="427"/>
      <c r="U44" s="242"/>
      <c r="V44" s="243"/>
      <c r="W44" s="243"/>
      <c r="X44" s="243"/>
      <c r="Y44" s="243"/>
      <c r="Z44" s="243"/>
    </row>
    <row r="45" spans="1:26" ht="16.5" customHeight="1" thickBot="1" x14ac:dyDescent="0.3">
      <c r="A45" s="238"/>
      <c r="B45" s="238"/>
      <c r="C45" s="238"/>
      <c r="D45" s="239"/>
      <c r="E45" s="240"/>
      <c r="F45" s="241"/>
      <c r="G45" s="241"/>
      <c r="H45" s="241"/>
      <c r="I45" s="238"/>
      <c r="J45" s="239"/>
      <c r="K45" s="239"/>
      <c r="L45" s="239"/>
      <c r="M45" s="239"/>
      <c r="N45" s="239"/>
      <c r="O45" s="239"/>
      <c r="P45" s="241"/>
      <c r="Q45" s="241"/>
      <c r="R45" s="241"/>
      <c r="S45" s="241"/>
      <c r="T45" s="238"/>
      <c r="U45" s="242"/>
      <c r="V45" s="243"/>
      <c r="W45" s="243"/>
      <c r="X45" s="243"/>
      <c r="Y45" s="243"/>
      <c r="Z45" s="243"/>
    </row>
    <row r="46" spans="1:26" ht="42.75" customHeight="1" thickBot="1" x14ac:dyDescent="0.3">
      <c r="A46" s="238"/>
      <c r="B46" s="635" t="s">
        <v>327</v>
      </c>
      <c r="C46" s="635"/>
      <c r="D46" s="636" t="s">
        <v>323</v>
      </c>
      <c r="E46" s="636"/>
      <c r="F46" s="636"/>
      <c r="G46" s="636"/>
      <c r="H46" s="636"/>
      <c r="I46" s="636"/>
      <c r="J46" s="636"/>
      <c r="K46" s="636"/>
      <c r="L46" s="636"/>
      <c r="M46" s="636"/>
      <c r="N46" s="636"/>
      <c r="O46" s="636"/>
      <c r="P46" s="637" t="s">
        <v>324</v>
      </c>
      <c r="Q46" s="637"/>
      <c r="R46" s="637"/>
      <c r="S46" s="637"/>
      <c r="T46" s="242"/>
      <c r="U46" s="242"/>
      <c r="V46" s="243"/>
      <c r="W46" s="243"/>
      <c r="X46" s="243"/>
      <c r="Y46" s="243"/>
      <c r="Z46" s="243"/>
    </row>
    <row r="47" spans="1:26" ht="26.25" customHeight="1" x14ac:dyDescent="0.25">
      <c r="A47" s="238"/>
      <c r="B47" s="638" t="s">
        <v>328</v>
      </c>
      <c r="C47" s="638"/>
      <c r="D47" s="421">
        <v>1</v>
      </c>
      <c r="E47" s="639"/>
      <c r="F47" s="639"/>
      <c r="G47" s="639"/>
      <c r="H47" s="639"/>
      <c r="I47" s="639"/>
      <c r="J47" s="639"/>
      <c r="K47" s="639"/>
      <c r="L47" s="639"/>
      <c r="M47" s="639"/>
      <c r="N47" s="639"/>
      <c r="O47" s="639"/>
      <c r="P47" s="422"/>
      <c r="Q47" s="422"/>
      <c r="R47" s="422"/>
      <c r="S47" s="423">
        <v>0</v>
      </c>
      <c r="T47" s="242"/>
      <c r="U47" s="242"/>
      <c r="V47" s="243"/>
      <c r="W47" s="243"/>
      <c r="X47" s="243"/>
      <c r="Y47" s="243"/>
      <c r="Z47" s="243"/>
    </row>
    <row r="48" spans="1:26" ht="26.85" customHeight="1" thickBot="1" x14ac:dyDescent="0.3">
      <c r="A48" s="238"/>
      <c r="B48" s="640" t="s">
        <v>329</v>
      </c>
      <c r="C48" s="640"/>
      <c r="D48" s="424">
        <v>2</v>
      </c>
      <c r="E48" s="641"/>
      <c r="F48" s="641"/>
      <c r="G48" s="641"/>
      <c r="H48" s="641"/>
      <c r="I48" s="641"/>
      <c r="J48" s="641"/>
      <c r="K48" s="641"/>
      <c r="L48" s="641"/>
      <c r="M48" s="641"/>
      <c r="N48" s="641"/>
      <c r="O48" s="641"/>
      <c r="P48" s="425"/>
      <c r="Q48" s="425"/>
      <c r="R48" s="425"/>
      <c r="S48" s="426">
        <v>0</v>
      </c>
      <c r="T48" s="427"/>
      <c r="U48" s="242"/>
      <c r="V48" s="243"/>
      <c r="W48" s="243"/>
      <c r="X48" s="243"/>
      <c r="Y48" s="243"/>
      <c r="Z48" s="243"/>
    </row>
    <row r="49" spans="1:26" ht="43.5" customHeight="1" thickBot="1" x14ac:dyDescent="0.3">
      <c r="A49" s="238"/>
      <c r="B49" s="642" t="s">
        <v>330</v>
      </c>
      <c r="C49" s="642"/>
      <c r="D49" s="643" t="s">
        <v>323</v>
      </c>
      <c r="E49" s="643"/>
      <c r="F49" s="643"/>
      <c r="G49" s="643"/>
      <c r="H49" s="643"/>
      <c r="I49" s="643"/>
      <c r="J49" s="643"/>
      <c r="K49" s="643"/>
      <c r="L49" s="643"/>
      <c r="M49" s="643"/>
      <c r="N49" s="643"/>
      <c r="O49" s="643"/>
      <c r="P49" s="644" t="s">
        <v>324</v>
      </c>
      <c r="Q49" s="644"/>
      <c r="R49" s="644"/>
      <c r="S49" s="644"/>
      <c r="T49" s="428"/>
      <c r="U49" s="242"/>
      <c r="V49" s="243"/>
      <c r="W49" s="243"/>
      <c r="X49" s="243"/>
      <c r="Y49" s="243"/>
      <c r="Z49" s="243"/>
    </row>
    <row r="50" spans="1:26" ht="25.5" customHeight="1" x14ac:dyDescent="0.25">
      <c r="A50" s="238"/>
      <c r="B50" s="645" t="s">
        <v>328</v>
      </c>
      <c r="C50" s="645"/>
      <c r="D50" s="563">
        <v>1</v>
      </c>
      <c r="E50" s="646" t="s">
        <v>340</v>
      </c>
      <c r="F50" s="646"/>
      <c r="G50" s="646"/>
      <c r="H50" s="646"/>
      <c r="I50" s="646"/>
      <c r="J50" s="646"/>
      <c r="K50" s="646"/>
      <c r="L50" s="646"/>
      <c r="M50" s="646"/>
      <c r="N50" s="646"/>
      <c r="O50" s="646"/>
      <c r="P50" s="422"/>
      <c r="Q50" s="422"/>
      <c r="R50" s="422"/>
      <c r="S50" s="548">
        <v>290789</v>
      </c>
      <c r="T50" s="428"/>
      <c r="U50" s="242"/>
      <c r="V50" s="243"/>
      <c r="W50" s="243"/>
      <c r="X50" s="243"/>
      <c r="Y50" s="243"/>
      <c r="Z50" s="243"/>
    </row>
    <row r="51" spans="1:26" ht="25.5" customHeight="1" thickBot="1" x14ac:dyDescent="0.3">
      <c r="A51" s="238"/>
      <c r="B51" s="633" t="s">
        <v>329</v>
      </c>
      <c r="C51" s="633"/>
      <c r="D51" s="564">
        <v>2</v>
      </c>
      <c r="E51" s="634" t="s">
        <v>341</v>
      </c>
      <c r="F51" s="634"/>
      <c r="G51" s="634"/>
      <c r="H51" s="634"/>
      <c r="I51" s="634"/>
      <c r="J51" s="634"/>
      <c r="K51" s="634"/>
      <c r="L51" s="634"/>
      <c r="M51" s="634"/>
      <c r="N51" s="634"/>
      <c r="O51" s="634"/>
      <c r="P51" s="425"/>
      <c r="Q51" s="425"/>
      <c r="R51" s="425"/>
      <c r="S51" s="549">
        <v>38000</v>
      </c>
      <c r="T51" s="428"/>
      <c r="U51" s="242"/>
      <c r="V51" s="243"/>
      <c r="W51" s="243"/>
      <c r="X51" s="243"/>
      <c r="Y51" s="243"/>
      <c r="Z51" s="243"/>
    </row>
    <row r="52" spans="1:26" ht="30" customHeight="1" thickBot="1" x14ac:dyDescent="0.3">
      <c r="A52" s="238"/>
      <c r="B52" s="551"/>
      <c r="C52" s="552"/>
      <c r="D52" s="553"/>
      <c r="E52" s="554"/>
      <c r="F52" s="555"/>
      <c r="G52" s="555"/>
      <c r="H52" s="556"/>
      <c r="I52" s="557"/>
      <c r="J52" s="558"/>
      <c r="K52" s="558"/>
      <c r="L52" s="559"/>
      <c r="M52" s="559"/>
      <c r="N52" s="559"/>
      <c r="O52" s="559"/>
      <c r="P52" s="560"/>
      <c r="Q52" s="561"/>
      <c r="R52" s="562" t="s">
        <v>331</v>
      </c>
      <c r="S52" s="550">
        <f>SUM(S50:S51)</f>
        <v>328789</v>
      </c>
      <c r="T52" s="238"/>
      <c r="U52" s="242"/>
      <c r="V52" s="243"/>
      <c r="W52" s="243"/>
      <c r="X52" s="243"/>
      <c r="Y52" s="243"/>
      <c r="Z52" s="243"/>
    </row>
    <row r="53" spans="1:26" ht="16.5" thickBot="1" x14ac:dyDescent="0.3">
      <c r="A53" s="238"/>
      <c r="B53" s="238"/>
      <c r="C53" s="238"/>
      <c r="D53" s="429"/>
      <c r="E53" s="430"/>
      <c r="F53" s="431"/>
      <c r="G53" s="431"/>
      <c r="H53" s="431"/>
      <c r="I53" s="432"/>
      <c r="J53" s="429"/>
      <c r="K53" s="429"/>
      <c r="L53" s="429"/>
      <c r="M53" s="429"/>
      <c r="N53" s="429"/>
      <c r="O53" s="429"/>
      <c r="P53" s="241"/>
      <c r="Q53" s="241"/>
      <c r="R53" s="241"/>
      <c r="S53" s="241"/>
      <c r="T53" s="238"/>
      <c r="U53" s="242"/>
      <c r="V53" s="243"/>
      <c r="W53" s="243"/>
      <c r="X53" s="243"/>
      <c r="Y53" s="243"/>
      <c r="Z53" s="243"/>
    </row>
    <row r="54" spans="1:26" ht="32.25" customHeight="1" x14ac:dyDescent="0.25">
      <c r="A54" s="238"/>
      <c r="B54" s="626" t="s">
        <v>332</v>
      </c>
      <c r="C54" s="626"/>
      <c r="D54" s="627"/>
      <c r="E54" s="627"/>
      <c r="F54" s="627"/>
      <c r="G54" s="627"/>
      <c r="H54" s="627"/>
      <c r="I54" s="627"/>
      <c r="J54" s="627"/>
      <c r="K54" s="627"/>
      <c r="L54" s="627"/>
      <c r="M54" s="565"/>
      <c r="N54" s="565"/>
      <c r="O54" s="565"/>
      <c r="P54" s="628" t="s">
        <v>324</v>
      </c>
      <c r="Q54" s="628"/>
      <c r="R54" s="628"/>
      <c r="S54" s="628"/>
      <c r="T54" s="238"/>
      <c r="U54" s="238"/>
      <c r="V54" s="420"/>
      <c r="W54" s="420"/>
      <c r="X54" s="420"/>
      <c r="Y54" s="420"/>
      <c r="Z54" s="420"/>
    </row>
    <row r="55" spans="1:26" ht="25.5" customHeight="1" x14ac:dyDescent="0.25">
      <c r="A55" s="238"/>
      <c r="B55" s="629" t="s">
        <v>328</v>
      </c>
      <c r="C55" s="629"/>
      <c r="D55" s="625"/>
      <c r="E55" s="625"/>
      <c r="F55" s="625"/>
      <c r="G55" s="625"/>
      <c r="H55" s="625"/>
      <c r="I55" s="625"/>
      <c r="J55" s="625"/>
      <c r="K55" s="625"/>
      <c r="L55" s="625"/>
      <c r="M55" s="625"/>
      <c r="N55" s="625"/>
      <c r="O55" s="625"/>
      <c r="P55" s="434"/>
      <c r="Q55" s="435"/>
      <c r="R55" s="436"/>
      <c r="S55" s="566">
        <v>119571</v>
      </c>
      <c r="T55" s="238"/>
      <c r="U55" s="238"/>
      <c r="V55" s="420"/>
      <c r="W55" s="420"/>
      <c r="X55" s="420"/>
      <c r="Y55" s="420"/>
      <c r="Z55" s="420"/>
    </row>
    <row r="56" spans="1:26" ht="25.5" customHeight="1" thickBot="1" x14ac:dyDescent="0.3">
      <c r="A56" s="238"/>
      <c r="B56" s="568"/>
      <c r="C56" s="569"/>
      <c r="D56" s="570"/>
      <c r="E56" s="571"/>
      <c r="F56" s="572"/>
      <c r="G56" s="572"/>
      <c r="H56" s="573"/>
      <c r="I56" s="574"/>
      <c r="J56" s="575"/>
      <c r="K56" s="575"/>
      <c r="L56" s="576"/>
      <c r="M56" s="576"/>
      <c r="N56" s="576"/>
      <c r="O56" s="576"/>
      <c r="P56" s="577"/>
      <c r="Q56" s="578"/>
      <c r="R56" s="579" t="s">
        <v>333</v>
      </c>
      <c r="S56" s="567">
        <f>SUM(S55)</f>
        <v>119571</v>
      </c>
      <c r="T56" s="238"/>
      <c r="U56" s="238"/>
      <c r="V56" s="420"/>
      <c r="W56" s="420"/>
      <c r="X56" s="420"/>
      <c r="Y56" s="420"/>
      <c r="Z56" s="420"/>
    </row>
    <row r="57" spans="1:26" ht="16.5" thickBot="1" x14ac:dyDescent="0.3">
      <c r="A57" s="238"/>
      <c r="B57" s="238"/>
      <c r="C57" s="238"/>
      <c r="D57" s="239"/>
      <c r="E57" s="240"/>
      <c r="F57" s="241"/>
      <c r="G57" s="241"/>
      <c r="H57" s="241"/>
      <c r="I57" s="238"/>
      <c r="J57" s="239"/>
      <c r="K57" s="239"/>
      <c r="L57" s="239"/>
      <c r="M57" s="239"/>
      <c r="N57" s="239"/>
      <c r="O57" s="239"/>
      <c r="P57" s="241"/>
      <c r="Q57" s="241"/>
      <c r="R57" s="241"/>
      <c r="S57" s="241"/>
      <c r="T57" s="238"/>
      <c r="U57" s="242"/>
      <c r="V57" s="243"/>
      <c r="W57" s="243"/>
      <c r="X57" s="243"/>
      <c r="Y57" s="243"/>
      <c r="Z57" s="243"/>
    </row>
    <row r="58" spans="1:26" ht="32.25" customHeight="1" x14ac:dyDescent="0.25">
      <c r="A58" s="238"/>
      <c r="B58" s="630" t="s">
        <v>334</v>
      </c>
      <c r="C58" s="630"/>
      <c r="D58" s="631"/>
      <c r="E58" s="631"/>
      <c r="F58" s="631"/>
      <c r="G58" s="631"/>
      <c r="H58" s="631"/>
      <c r="I58" s="631"/>
      <c r="J58" s="631"/>
      <c r="K58" s="631"/>
      <c r="L58" s="631"/>
      <c r="M58" s="433"/>
      <c r="N58" s="433"/>
      <c r="O58" s="433"/>
      <c r="P58" s="632" t="s">
        <v>324</v>
      </c>
      <c r="Q58" s="632"/>
      <c r="R58" s="632"/>
      <c r="S58" s="632"/>
      <c r="T58" s="238"/>
      <c r="U58" s="238"/>
      <c r="V58" s="420"/>
      <c r="W58" s="420"/>
      <c r="X58" s="420"/>
      <c r="Y58" s="420"/>
      <c r="Z58" s="420"/>
    </row>
    <row r="59" spans="1:26" ht="25.5" customHeight="1" x14ac:dyDescent="0.25">
      <c r="A59" s="238"/>
      <c r="B59" s="624" t="s">
        <v>328</v>
      </c>
      <c r="C59" s="624"/>
      <c r="D59" s="625"/>
      <c r="E59" s="625"/>
      <c r="F59" s="625"/>
      <c r="G59" s="625"/>
      <c r="H59" s="625"/>
      <c r="I59" s="625"/>
      <c r="J59" s="625"/>
      <c r="K59" s="625"/>
      <c r="L59" s="625"/>
      <c r="M59" s="625"/>
      <c r="N59" s="625"/>
      <c r="O59" s="625"/>
      <c r="P59" s="434"/>
      <c r="Q59" s="435"/>
      <c r="R59" s="436"/>
      <c r="S59" s="580">
        <v>30750</v>
      </c>
      <c r="T59" s="238"/>
      <c r="U59" s="238"/>
      <c r="V59" s="420"/>
      <c r="W59" s="420"/>
      <c r="X59" s="420"/>
      <c r="Y59" s="420"/>
      <c r="Z59" s="420"/>
    </row>
    <row r="60" spans="1:26" ht="25.5" customHeight="1" thickBot="1" x14ac:dyDescent="0.3">
      <c r="A60" s="238"/>
      <c r="B60" s="582"/>
      <c r="C60" s="583"/>
      <c r="D60" s="584"/>
      <c r="E60" s="585"/>
      <c r="F60" s="586"/>
      <c r="G60" s="586"/>
      <c r="H60" s="587"/>
      <c r="I60" s="588"/>
      <c r="J60" s="589"/>
      <c r="K60" s="589"/>
      <c r="L60" s="590"/>
      <c r="M60" s="590"/>
      <c r="N60" s="590"/>
      <c r="O60" s="590"/>
      <c r="P60" s="591"/>
      <c r="Q60" s="592"/>
      <c r="R60" s="593" t="s">
        <v>335</v>
      </c>
      <c r="S60" s="581">
        <f>SUM(S59)</f>
        <v>30750</v>
      </c>
      <c r="T60" s="238"/>
      <c r="U60" s="238"/>
      <c r="V60" s="420"/>
      <c r="W60" s="420"/>
      <c r="X60" s="420"/>
      <c r="Y60" s="420"/>
      <c r="Z60" s="420"/>
    </row>
  </sheetData>
  <mergeCells count="71">
    <mergeCell ref="G3:I3"/>
    <mergeCell ref="B7:C8"/>
    <mergeCell ref="E7:E8"/>
    <mergeCell ref="F7:H7"/>
    <mergeCell ref="I7:I8"/>
    <mergeCell ref="M7:O7"/>
    <mergeCell ref="P7:S7"/>
    <mergeCell ref="B9:C11"/>
    <mergeCell ref="F9:H9"/>
    <mergeCell ref="I9:I10"/>
    <mergeCell ref="J9:L9"/>
    <mergeCell ref="M9:O9"/>
    <mergeCell ref="P9:S9"/>
    <mergeCell ref="J7:L7"/>
    <mergeCell ref="P13:S13"/>
    <mergeCell ref="B15:B25"/>
    <mergeCell ref="C15:C16"/>
    <mergeCell ref="C17:C18"/>
    <mergeCell ref="C19:C20"/>
    <mergeCell ref="C21:C22"/>
    <mergeCell ref="C23:C24"/>
    <mergeCell ref="B13:C14"/>
    <mergeCell ref="E13:E14"/>
    <mergeCell ref="F13:H13"/>
    <mergeCell ref="I13:I14"/>
    <mergeCell ref="J13:L13"/>
    <mergeCell ref="M13:O13"/>
    <mergeCell ref="B26:C27"/>
    <mergeCell ref="B28:C29"/>
    <mergeCell ref="B32:C33"/>
    <mergeCell ref="E32:E33"/>
    <mergeCell ref="F32:H32"/>
    <mergeCell ref="B44:C44"/>
    <mergeCell ref="E44:O44"/>
    <mergeCell ref="J32:L32"/>
    <mergeCell ref="M32:O32"/>
    <mergeCell ref="P32:S32"/>
    <mergeCell ref="B34:C35"/>
    <mergeCell ref="B36:B39"/>
    <mergeCell ref="C36:C37"/>
    <mergeCell ref="C38:C39"/>
    <mergeCell ref="I32:I33"/>
    <mergeCell ref="B42:C42"/>
    <mergeCell ref="D42:O42"/>
    <mergeCell ref="P42:S42"/>
    <mergeCell ref="B43:C43"/>
    <mergeCell ref="E43:O43"/>
    <mergeCell ref="B51:C51"/>
    <mergeCell ref="E51:O51"/>
    <mergeCell ref="B46:C46"/>
    <mergeCell ref="D46:O46"/>
    <mergeCell ref="P46:S46"/>
    <mergeCell ref="B47:C47"/>
    <mergeCell ref="E47:O47"/>
    <mergeCell ref="B48:C48"/>
    <mergeCell ref="E48:O48"/>
    <mergeCell ref="B49:C49"/>
    <mergeCell ref="D49:O49"/>
    <mergeCell ref="P49:S49"/>
    <mergeCell ref="B50:C50"/>
    <mergeCell ref="E50:O50"/>
    <mergeCell ref="B59:C59"/>
    <mergeCell ref="D59:O59"/>
    <mergeCell ref="B54:C54"/>
    <mergeCell ref="D54:L54"/>
    <mergeCell ref="P54:S54"/>
    <mergeCell ref="B55:C55"/>
    <mergeCell ref="D55:O55"/>
    <mergeCell ref="B58:C58"/>
    <mergeCell ref="D58:L58"/>
    <mergeCell ref="P58:S58"/>
  </mergeCells>
  <pageMargins left="0.23622047244094491" right="0.23622047244094491" top="0.15748031496062992" bottom="0.15748031496062992" header="0.31496062992125984" footer="0.31496062992125984"/>
  <pageSetup paperSize="8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820B1A-4C5B-4512-A220-222B8502F5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479429-CD69-4270-9A58-F80722EBA2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9CE6D7F-29F2-40FC-A011-38D907076A0E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LA_table</vt:lpstr>
      <vt:lpstr>T2-schooltablehighneeds&amp;APsetti</vt:lpstr>
      <vt:lpstr>EY_proforma</vt:lpstr>
      <vt:lpstr>EY_proforma!Print_Area</vt:lpstr>
      <vt:lpstr>'T2-schooltablehighneeds&amp;APsetti'!Print_Area</vt:lpstr>
      <vt:lpstr>LA_table!Print_Titles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s251 budget 2017-18</dc:title>
  <dc:creator>RICHARDS, Marcia</dc:creator>
  <cp:lastModifiedBy>Walder, Rebecca</cp:lastModifiedBy>
  <cp:lastPrinted>2017-04-03T13:03:07Z</cp:lastPrinted>
  <dcterms:created xsi:type="dcterms:W3CDTF">2016-09-01T15:34:39Z</dcterms:created>
  <dcterms:modified xsi:type="dcterms:W3CDTF">2019-05-09T09:38:21Z</dcterms:modified>
</cp:coreProperties>
</file>